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ntro" sheetId="2" r:id="rId5"/>
    <sheet name="US" sheetId="3" r:id="rId6"/>
    <sheet name="EU - country" sheetId="4" r:id="rId7"/>
    <sheet name="EU - variety" sheetId="5" r:id="rId8"/>
    <sheet name="Austria" sheetId="6" r:id="rId9"/>
    <sheet name="Belgium" sheetId="7" r:id="rId10"/>
    <sheet name="Czech Republic" sheetId="8" r:id="rId11"/>
    <sheet name="Denmark" sheetId="9" r:id="rId12"/>
    <sheet name="France" sheetId="10" r:id="rId13"/>
    <sheet name="Germany" sheetId="11" r:id="rId14"/>
    <sheet name="Italy" sheetId="12" r:id="rId15"/>
    <sheet name="Poland" sheetId="13" r:id="rId16"/>
    <sheet name="Portugal" sheetId="14" r:id="rId17"/>
    <sheet name="Spain" sheetId="15" r:id="rId18"/>
    <sheet name="Switzerland" sheetId="16" r:id="rId19"/>
    <sheet name="Netherlands" sheetId="17" r:id="rId20"/>
    <sheet name="UK" sheetId="18" r:id="rId21"/>
  </sheets>
</workbook>
</file>

<file path=xl/sharedStrings.xml><?xml version="1.0" encoding="utf-8"?>
<sst xmlns="http://schemas.openxmlformats.org/spreadsheetml/2006/main" uniqueCount="188">
  <si>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</si>
  <si>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</si>
  <si>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</si>
  <si>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</si>
  <si>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Intro</t>
  </si>
  <si>
    <t>Table 1</t>
  </si>
  <si>
    <t>Overview Northern Hemisphere apple and pear stocks 2019-20</t>
  </si>
  <si>
    <t>JUNE</t>
  </si>
  <si>
    <t>Content:</t>
  </si>
  <si>
    <t>US situation</t>
  </si>
  <si>
    <t>European situation per country</t>
  </si>
  <si>
    <t>European situation per variety</t>
  </si>
  <si>
    <t>European countries by variety</t>
  </si>
  <si>
    <t xml:space="preserve">Sources: </t>
  </si>
  <si>
    <t>US:</t>
  </si>
  <si>
    <t>Washington Apple Commission, Pear Bureau Northwest</t>
  </si>
  <si>
    <t>Austria:</t>
  </si>
  <si>
    <t>Landeskammer für Land- und Forstwirtschaft Steiermark</t>
  </si>
  <si>
    <t>Belgium:</t>
  </si>
  <si>
    <t>VBT</t>
  </si>
  <si>
    <t>Czech Republic:</t>
  </si>
  <si>
    <t>Central Institute for Supervising and Testing in Agriculture, Division of perennial plants</t>
  </si>
  <si>
    <t>Denmark:</t>
  </si>
  <si>
    <t>SAPA</t>
  </si>
  <si>
    <t>France:</t>
  </si>
  <si>
    <t>ANPP</t>
  </si>
  <si>
    <t>Germany:</t>
  </si>
  <si>
    <t>AMI</t>
  </si>
  <si>
    <t>Italy:</t>
  </si>
  <si>
    <t>ASSOMELA, CSO</t>
  </si>
  <si>
    <t>Poland:</t>
  </si>
  <si>
    <t>SOCIETY FOR PROMOTION OF DWARF FRUIT ORCHARDS</t>
  </si>
  <si>
    <t>Portugal:</t>
  </si>
  <si>
    <t>ANP - Associação Nacional de Produtores de Pera Rocha</t>
  </si>
  <si>
    <t>Spain:</t>
  </si>
  <si>
    <t>AFRUCAT</t>
  </si>
  <si>
    <t>Switzerland:</t>
  </si>
  <si>
    <t>SWISSCOFEL</t>
  </si>
  <si>
    <t>The Netherlands:</t>
  </si>
  <si>
    <t>Productschap Tuinbouw</t>
  </si>
  <si>
    <t>United Kingdom:</t>
  </si>
  <si>
    <t>English Apples &amp; Pears</t>
  </si>
  <si>
    <t>US</t>
  </si>
  <si>
    <t>Apple Stocks (Ton)</t>
  </si>
  <si>
    <t>%2020/2019</t>
  </si>
  <si>
    <t>Moved 2020</t>
  </si>
  <si>
    <t>Moved 2019</t>
  </si>
  <si>
    <t>Braeburn</t>
  </si>
  <si>
    <t>Cortland</t>
  </si>
  <si>
    <t>Empire</t>
  </si>
  <si>
    <t>Fuji</t>
  </si>
  <si>
    <t>Gala</t>
  </si>
  <si>
    <t>Golden Delicious</t>
  </si>
  <si>
    <t>Granny Smith</t>
  </si>
  <si>
    <t>Honeycrisp</t>
  </si>
  <si>
    <t>Idared</t>
  </si>
  <si>
    <t>Jonagold</t>
  </si>
  <si>
    <t>Jonathan</t>
  </si>
  <si>
    <t>McIntosh</t>
  </si>
  <si>
    <t>Mutsu/Crispin</t>
  </si>
  <si>
    <t>Newtown Pippin</t>
  </si>
  <si>
    <t>Northern Spy</t>
  </si>
  <si>
    <t>Pink Lady</t>
  </si>
  <si>
    <t>Red Delicious</t>
  </si>
  <si>
    <t>Rome</t>
  </si>
  <si>
    <t>Rome Sport</t>
  </si>
  <si>
    <t>Spartan</t>
  </si>
  <si>
    <t>Stayman</t>
  </si>
  <si>
    <t>Winesap</t>
  </si>
  <si>
    <t>York</t>
  </si>
  <si>
    <t>Others</t>
  </si>
  <si>
    <t>TOTAL</t>
  </si>
  <si>
    <t>Pear Stocks (Ton)</t>
  </si>
  <si>
    <t>Anjou</t>
  </si>
  <si>
    <t>Bosc</t>
  </si>
  <si>
    <t>Red Anjou</t>
  </si>
  <si>
    <t>Comice</t>
  </si>
  <si>
    <t>Concorde</t>
  </si>
  <si>
    <t>Seckel</t>
  </si>
  <si>
    <t>Forelle</t>
  </si>
  <si>
    <t>Other Reds</t>
  </si>
  <si>
    <t>Other Winter Varities</t>
  </si>
  <si>
    <t>Northwest Bartletts (Williams)</t>
  </si>
  <si>
    <t>EU - country</t>
  </si>
  <si>
    <t xml:space="preserve"> </t>
  </si>
  <si>
    <t>Austria (Steiermark)</t>
  </si>
  <si>
    <t>Belgium</t>
  </si>
  <si>
    <t>Czech Republic</t>
  </si>
  <si>
    <t>Denmark</t>
  </si>
  <si>
    <t>France</t>
  </si>
  <si>
    <t>Germany</t>
  </si>
  <si>
    <t>Italy</t>
  </si>
  <si>
    <t>Poland</t>
  </si>
  <si>
    <t>Portugal</t>
  </si>
  <si>
    <t>Spain (Catalonia)</t>
  </si>
  <si>
    <t>Switzerland</t>
  </si>
  <si>
    <t>The Netherlands</t>
  </si>
  <si>
    <t>United Kingdom</t>
  </si>
  <si>
    <t>Portugal (Rocha Pears) are calculated per two months, the latest was from May</t>
  </si>
  <si>
    <t>EU - variety</t>
  </si>
  <si>
    <t>Variety (Ton)</t>
  </si>
  <si>
    <t>Annurca</t>
  </si>
  <si>
    <t>Boskoop</t>
  </si>
  <si>
    <t>Bramley</t>
  </si>
  <si>
    <t>Cameo</t>
  </si>
  <si>
    <t>Cox Orange</t>
  </si>
  <si>
    <t>Cripps Pink</t>
  </si>
  <si>
    <t>Elstar</t>
  </si>
  <si>
    <t>Gloster</t>
  </si>
  <si>
    <t>Holsteiner Cox</t>
  </si>
  <si>
    <t>Jonagored</t>
  </si>
  <si>
    <t>Lobo</t>
  </si>
  <si>
    <t>Morgendurf/imperat</t>
  </si>
  <si>
    <t>Pinova</t>
  </si>
  <si>
    <t>Red Jonaprince</t>
  </si>
  <si>
    <t>Reinette</t>
  </si>
  <si>
    <t>Shampion</t>
  </si>
  <si>
    <t>Other new varieties*</t>
  </si>
  <si>
    <t>Other</t>
  </si>
  <si>
    <t>Total</t>
  </si>
  <si>
    <t xml:space="preserve">* Other new varieties: Ariane, Belgica, Cameo, Diwa, Greenstar, Goldrush, Honey Crunch, Jazz, Junami, Kanzi, Mairac, Rubens, Tentation (temptation), Wellant, ... </t>
  </si>
  <si>
    <t>Abate Fetel</t>
  </si>
  <si>
    <t>Alexandrina</t>
  </si>
  <si>
    <t>Blanquilla</t>
  </si>
  <si>
    <t>Conference</t>
  </si>
  <si>
    <t>Doyenne du comice</t>
  </si>
  <si>
    <t>Kaiser</t>
  </si>
  <si>
    <t>Rocha</t>
  </si>
  <si>
    <t>Austria</t>
  </si>
  <si>
    <t>Arlet</t>
  </si>
  <si>
    <t>Evelina</t>
  </si>
  <si>
    <t>Kronprinz Rudolf</t>
  </si>
  <si>
    <t>Rubinette</t>
  </si>
  <si>
    <t>Topaz</t>
  </si>
  <si>
    <t>Cox**</t>
  </si>
  <si>
    <t>Gloster*</t>
  </si>
  <si>
    <t>* From 2007 Gloster is included in others</t>
  </si>
  <si>
    <t>** From 12/2014 Cox's is included in others</t>
  </si>
  <si>
    <t>Doyenne</t>
  </si>
  <si>
    <t>Durondeau</t>
  </si>
  <si>
    <t>Bohemia</t>
  </si>
  <si>
    <t>Lucasova</t>
  </si>
  <si>
    <t>Bellida</t>
  </si>
  <si>
    <t>Ingrid Marie</t>
  </si>
  <si>
    <t>Pigoen</t>
  </si>
  <si>
    <t>Other new varieties³</t>
  </si>
  <si>
    <t>Pear Stocks  (Ton)</t>
  </si>
  <si>
    <t>Doyenne du Comice</t>
  </si>
  <si>
    <t>Ariane</t>
  </si>
  <si>
    <t>Belchard/Chantecler</t>
  </si>
  <si>
    <t>Choupette</t>
  </si>
  <si>
    <t>Goldrush</t>
  </si>
  <si>
    <t>Honey Crunch</t>
  </si>
  <si>
    <t>Jazz</t>
  </si>
  <si>
    <t>Rouges</t>
  </si>
  <si>
    <t>Reine de renettes</t>
  </si>
  <si>
    <t>Reinette Grise du Canada</t>
  </si>
  <si>
    <t>Sundowner</t>
  </si>
  <si>
    <t>Tentation</t>
  </si>
  <si>
    <t>Angelys</t>
  </si>
  <si>
    <t>Beurré Hardy</t>
  </si>
  <si>
    <t>Guyot</t>
  </si>
  <si>
    <t>Passe Crassane</t>
  </si>
  <si>
    <t>Williams</t>
  </si>
  <si>
    <t>Club varieties</t>
  </si>
  <si>
    <t>Morgenduft</t>
  </si>
  <si>
    <t>Renette</t>
  </si>
  <si>
    <t>Decana del C.</t>
  </si>
  <si>
    <t>Italy has indicated that the pear stocks are finished</t>
  </si>
  <si>
    <t>Ligol</t>
  </si>
  <si>
    <t>Mc Intosh</t>
  </si>
  <si>
    <t>Please note that this is just an indication. Difference might be +- 10%</t>
  </si>
  <si>
    <t>Variety: Gloster, Idared was sent mostly to industry</t>
  </si>
  <si>
    <t>Golden Delicius</t>
  </si>
  <si>
    <t>Spain</t>
  </si>
  <si>
    <t>Fuji Group</t>
  </si>
  <si>
    <t>Gala Group</t>
  </si>
  <si>
    <t>Golden Group</t>
  </si>
  <si>
    <t>Llimonera</t>
  </si>
  <si>
    <t>Glockenapfel</t>
  </si>
  <si>
    <t>Kanada Reinette</t>
  </si>
  <si>
    <t>Maigold</t>
  </si>
  <si>
    <t>Boscs Flaschenbirne</t>
  </si>
  <si>
    <t>Gute Luise</t>
  </si>
  <si>
    <t>Netherlands</t>
  </si>
  <si>
    <t>Jonagold (incl. Jonagored)</t>
  </si>
  <si>
    <t>Other new varieties</t>
  </si>
  <si>
    <t>UK</t>
  </si>
</sst>
</file>

<file path=xl/styles.xml><?xml version="1.0" encoding="utf-8"?>
<styleSheet xmlns="http://schemas.openxmlformats.org/spreadsheetml/2006/main">
  <numFmts count="2">
    <numFmt numFmtId="0" formatCode="General"/>
    <numFmt numFmtId="59" formatCode="0.0%"/>
  </numFmts>
  <fonts count="15">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0"/>
      <color indexed="8"/>
      <name val="Arial"/>
    </font>
    <font>
      <sz val="11"/>
      <color indexed="18"/>
      <name val="Calibri"/>
    </font>
    <font>
      <sz val="10"/>
      <color indexed="20"/>
      <name val="Arial"/>
    </font>
    <font>
      <vertAlign val="superscript"/>
      <sz val="11"/>
      <color indexed="8"/>
      <name val="Arial"/>
    </font>
    <font>
      <sz val="11"/>
      <color indexed="8"/>
      <name val="Arial"/>
    </font>
    <font>
      <b val="1"/>
      <u val="single"/>
      <sz val="12"/>
      <color indexed="8"/>
      <name val="Arial"/>
    </font>
    <font>
      <b val="1"/>
      <sz val="11"/>
      <color indexed="8"/>
      <name val="Arial"/>
    </font>
    <font>
      <u val="single"/>
      <sz val="14"/>
      <color indexed="8"/>
      <name val="Arial"/>
    </font>
    <font>
      <i val="1"/>
      <sz val="14"/>
      <color indexed="8"/>
      <name val="Arial"/>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s>
  <borders count="37">
    <border>
      <left/>
      <right/>
      <top/>
      <bottom/>
      <diagonal/>
    </border>
    <border>
      <left style="thin">
        <color indexed="13"/>
      </left>
      <right style="thin">
        <color indexed="13"/>
      </right>
      <top style="thin">
        <color indexed="13"/>
      </top>
      <bottom style="thin">
        <color indexed="13"/>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thin">
        <color indexed="13"/>
      </right>
      <top style="thin">
        <color indexed="13"/>
      </top>
      <bottom style="thin">
        <color indexed="13"/>
      </bottom>
      <diagonal/>
    </border>
    <border>
      <left style="medium">
        <color indexed="8"/>
      </left>
      <right/>
      <top style="medium">
        <color indexed="8"/>
      </top>
      <bottom/>
      <diagonal/>
    </border>
    <border>
      <left/>
      <right/>
      <top style="medium">
        <color indexed="8"/>
      </top>
      <bottom/>
      <diagonal/>
    </border>
    <border>
      <left/>
      <right/>
      <top style="medium">
        <color indexed="8"/>
      </top>
      <bottom style="thin">
        <color indexed="13"/>
      </bottom>
      <diagonal/>
    </border>
    <border>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medium">
        <color indexed="8"/>
      </right>
      <top style="medium">
        <color indexed="8"/>
      </top>
      <bottom style="thin">
        <color indexed="13"/>
      </bottom>
      <diagonal/>
    </border>
    <border>
      <left style="medium">
        <color indexed="8"/>
      </left>
      <right/>
      <top/>
      <bottom/>
      <diagonal/>
    </border>
    <border>
      <left/>
      <right/>
      <top/>
      <bottom/>
      <diagonal/>
    </border>
    <border>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medium">
        <color indexed="8"/>
      </right>
      <top style="thin">
        <color indexed="13"/>
      </top>
      <bottom style="thin">
        <color indexed="13"/>
      </bottom>
      <diagonal/>
    </border>
    <border>
      <left style="medium">
        <color indexed="8"/>
      </left>
      <right/>
      <top/>
      <bottom style="medium">
        <color indexed="8"/>
      </bottom>
      <diagonal/>
    </border>
    <border>
      <left/>
      <right/>
      <top/>
      <bottom style="medium">
        <color indexed="8"/>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thin">
        <color indexed="13"/>
      </left>
      <right style="thin">
        <color indexed="13"/>
      </right>
      <top style="thin">
        <color indexed="13"/>
      </top>
      <bottom style="medium">
        <color indexed="8"/>
      </bottom>
      <diagonal/>
    </border>
    <border>
      <left style="thin">
        <color indexed="13"/>
      </left>
      <right style="medium">
        <color indexed="8"/>
      </right>
      <top style="thin">
        <color indexed="13"/>
      </top>
      <bottom style="medium">
        <color indexed="8"/>
      </bottom>
      <diagonal/>
    </border>
    <border>
      <left style="thin">
        <color indexed="13"/>
      </left>
      <right style="thin">
        <color indexed="13"/>
      </right>
      <top style="thin">
        <color indexed="13"/>
      </top>
      <bottom/>
      <diagonal/>
    </border>
    <border>
      <left style="thin">
        <color indexed="13"/>
      </left>
      <right style="medium">
        <color indexed="8"/>
      </right>
      <top style="thin">
        <color indexed="13"/>
      </top>
      <bottom/>
      <diagonal/>
    </border>
    <border>
      <left style="thin">
        <color indexed="13"/>
      </left>
      <right/>
      <top style="thin">
        <color indexed="13"/>
      </top>
      <bottom style="thin">
        <color indexed="13"/>
      </bottom>
      <diagonal/>
    </border>
    <border>
      <left/>
      <right style="medium">
        <color indexed="8"/>
      </right>
      <top/>
      <bottom/>
      <diagonal/>
    </border>
    <border>
      <left style="thin">
        <color indexed="13"/>
      </left>
      <right style="thin">
        <color indexed="13"/>
      </right>
      <top/>
      <bottom style="thin">
        <color indexed="13"/>
      </bottom>
      <diagonal/>
    </border>
    <border>
      <left style="thin">
        <color indexed="13"/>
      </left>
      <right style="medium">
        <color indexed="8"/>
      </right>
      <top/>
      <bottom style="thin">
        <color indexed="13"/>
      </bottom>
      <diagonal/>
    </border>
    <border>
      <left/>
      <right/>
      <top style="thin">
        <color indexed="13"/>
      </top>
      <bottom/>
      <diagonal/>
    </border>
    <border>
      <left/>
      <right style="thin">
        <color indexed="13"/>
      </right>
      <top style="thin">
        <color indexed="13"/>
      </top>
      <bottom/>
      <diagonal/>
    </border>
    <border>
      <left style="medium">
        <color indexed="8"/>
      </left>
      <right style="thin">
        <color indexed="13"/>
      </right>
      <top style="thin">
        <color indexed="13"/>
      </top>
      <bottom style="medium">
        <color indexed="8"/>
      </bottom>
      <diagonal/>
    </border>
    <border>
      <left/>
      <right/>
      <top/>
      <bottom style="thin">
        <color indexed="13"/>
      </bottom>
      <diagonal/>
    </border>
    <border>
      <left/>
      <right style="thin">
        <color indexed="13"/>
      </right>
      <top/>
      <bottom style="thin">
        <color indexed="13"/>
      </bottom>
      <diagonal/>
    </border>
    <border>
      <left style="medium">
        <color indexed="8"/>
      </left>
      <right style="thin">
        <color indexed="13"/>
      </right>
      <top style="medium">
        <color indexed="8"/>
      </top>
      <bottom style="thin">
        <color indexed="13"/>
      </bottom>
      <diagonal/>
    </border>
  </borders>
  <cellStyleXfs count="1">
    <xf numFmtId="0" fontId="0" applyNumberFormat="0" applyFont="1" applyFill="0" applyBorder="0" applyAlignment="1" applyProtection="0">
      <alignment vertical="bottom"/>
    </xf>
  </cellStyleXfs>
  <cellXfs count="14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0" fillId="4" borderId="1" applyNumberFormat="1" applyFont="1" applyFill="1" applyBorder="1" applyAlignment="1" applyProtection="0">
      <alignment vertical="bottom"/>
    </xf>
    <xf numFmtId="49" fontId="6" fillId="4" borderId="1" applyNumberFormat="1" applyFont="1" applyFill="1" applyBorder="1" applyAlignment="1" applyProtection="0">
      <alignment vertical="bottom"/>
    </xf>
    <xf numFmtId="0" fontId="0" applyNumberFormat="1" applyFont="1" applyFill="0" applyBorder="0" applyAlignment="1" applyProtection="0">
      <alignment vertical="bottom"/>
    </xf>
    <xf numFmtId="49" fontId="6" fillId="5" borderId="2" applyNumberFormat="1" applyFont="1" applyFill="1" applyBorder="1" applyAlignment="1" applyProtection="0">
      <alignment vertical="bottom"/>
    </xf>
    <xf numFmtId="49" fontId="6" fillId="6" borderId="3" applyNumberFormat="1" applyFont="1" applyFill="1" applyBorder="1" applyAlignment="1" applyProtection="0">
      <alignment vertical="bottom"/>
    </xf>
    <xf numFmtId="49" fontId="6" fillId="7" borderId="3" applyNumberFormat="1" applyFont="1" applyFill="1" applyBorder="1" applyAlignment="1" applyProtection="0">
      <alignment vertical="bottom"/>
    </xf>
    <xf numFmtId="49" fontId="6" fillId="4" borderId="3" applyNumberFormat="1" applyFont="1" applyFill="1" applyBorder="1" applyAlignment="1" applyProtection="0">
      <alignment vertical="bottom"/>
    </xf>
    <xf numFmtId="14" fontId="6" fillId="8" borderId="3" applyNumberFormat="1" applyFont="1" applyFill="1" applyBorder="1" applyAlignment="1" applyProtection="0">
      <alignment vertical="bottom"/>
    </xf>
    <xf numFmtId="14" fontId="6" fillId="4" borderId="4" applyNumberFormat="1" applyFont="1" applyFill="1" applyBorder="1" applyAlignment="1" applyProtection="0">
      <alignment vertical="bottom"/>
    </xf>
    <xf numFmtId="14" fontId="6" fillId="4" borderId="5" applyNumberFormat="1" applyFont="1" applyFill="1" applyBorder="1" applyAlignment="1" applyProtection="0">
      <alignment vertical="bottom"/>
    </xf>
    <xf numFmtId="14" fontId="6" fillId="4" borderId="5" applyNumberFormat="1" applyFont="1" applyFill="1" applyBorder="1" applyAlignment="1" applyProtection="0">
      <alignment horizontal="center" vertical="bottom"/>
    </xf>
    <xf numFmtId="14" fontId="6" fillId="4" borderId="6" applyNumberFormat="1" applyFont="1" applyFill="1" applyBorder="1" applyAlignment="1" applyProtection="0">
      <alignment horizontal="center" vertical="bottom"/>
    </xf>
    <xf numFmtId="0" fontId="0" fillId="4" borderId="7" applyNumberFormat="0" applyFont="1" applyFill="1" applyBorder="1" applyAlignment="1" applyProtection="0">
      <alignment vertical="bottom"/>
    </xf>
    <xf numFmtId="49" fontId="0" fillId="5" borderId="8" applyNumberFormat="1" applyFont="1" applyFill="1" applyBorder="1" applyAlignment="1" applyProtection="0">
      <alignment vertical="bottom"/>
    </xf>
    <xf numFmtId="59" fontId="0" fillId="6" borderId="9" applyNumberFormat="1" applyFont="1" applyFill="1" applyBorder="1" applyAlignment="1" applyProtection="0">
      <alignment vertical="bottom"/>
    </xf>
    <xf numFmtId="3" fontId="0" fillId="7" borderId="9" applyNumberFormat="1" applyFont="1" applyFill="1" applyBorder="1" applyAlignment="1" applyProtection="0">
      <alignment vertical="bottom"/>
    </xf>
    <xf numFmtId="3" fontId="0" fillId="4" borderId="10" applyNumberFormat="1" applyFont="1" applyFill="1" applyBorder="1" applyAlignment="1" applyProtection="0">
      <alignment vertical="bottom"/>
    </xf>
    <xf numFmtId="3" fontId="0" fillId="8" borderId="9" applyNumberFormat="1" applyFont="1" applyFill="1" applyBorder="1" applyAlignment="1" applyProtection="0">
      <alignment vertical="bottom"/>
    </xf>
    <xf numFmtId="3" fontId="0" fillId="4" borderId="11" applyNumberFormat="1" applyFont="1" applyFill="1" applyBorder="1" applyAlignment="1" applyProtection="0">
      <alignment vertical="bottom"/>
    </xf>
    <xf numFmtId="3" fontId="0" fillId="4" borderId="12" applyNumberFormat="1" applyFont="1" applyFill="1" applyBorder="1" applyAlignment="1" applyProtection="0">
      <alignment vertical="bottom"/>
    </xf>
    <xf numFmtId="3" fontId="0" fillId="4" borderId="13" applyNumberFormat="1" applyFont="1" applyFill="1" applyBorder="1" applyAlignment="1" applyProtection="0">
      <alignment vertical="bottom"/>
    </xf>
    <xf numFmtId="3" fontId="0" fillId="4" borderId="1" applyNumberFormat="1" applyFont="1" applyFill="1" applyBorder="1" applyAlignment="1" applyProtection="0">
      <alignment vertical="bottom"/>
    </xf>
    <xf numFmtId="49" fontId="0" fillId="5" borderId="14" applyNumberFormat="1" applyFont="1" applyFill="1" applyBorder="1" applyAlignment="1" applyProtection="0">
      <alignment vertical="bottom"/>
    </xf>
    <xf numFmtId="59" fontId="0" fillId="6" borderId="15" applyNumberFormat="1" applyFont="1" applyFill="1" applyBorder="1" applyAlignment="1" applyProtection="0">
      <alignment vertical="bottom"/>
    </xf>
    <xf numFmtId="3" fontId="0" fillId="7" borderId="15" applyNumberFormat="1" applyFont="1" applyFill="1" applyBorder="1" applyAlignment="1" applyProtection="0">
      <alignment vertical="bottom"/>
    </xf>
    <xf numFmtId="3" fontId="0" fillId="4" borderId="16" applyNumberFormat="1" applyFont="1" applyFill="1" applyBorder="1" applyAlignment="1" applyProtection="0">
      <alignment vertical="bottom"/>
    </xf>
    <xf numFmtId="3" fontId="0" fillId="8" borderId="15" applyNumberFormat="1" applyFont="1" applyFill="1" applyBorder="1" applyAlignment="1" applyProtection="0">
      <alignment vertical="bottom"/>
    </xf>
    <xf numFmtId="3" fontId="0" fillId="4" borderId="17" applyNumberFormat="1" applyFont="1" applyFill="1" applyBorder="1" applyAlignment="1" applyProtection="0">
      <alignment vertical="bottom"/>
    </xf>
    <xf numFmtId="3" fontId="0" fillId="4" borderId="18" applyNumberFormat="1" applyFont="1" applyFill="1" applyBorder="1" applyAlignment="1" applyProtection="0">
      <alignment vertical="bottom"/>
    </xf>
    <xf numFmtId="49" fontId="0" fillId="5" borderId="19" applyNumberFormat="1" applyFont="1" applyFill="1" applyBorder="1" applyAlignment="1" applyProtection="0">
      <alignment vertical="bottom"/>
    </xf>
    <xf numFmtId="59" fontId="0" fillId="6" borderId="20" applyNumberFormat="1" applyFont="1" applyFill="1" applyBorder="1" applyAlignment="1" applyProtection="0">
      <alignment vertical="bottom"/>
    </xf>
    <xf numFmtId="3" fontId="0" fillId="7" borderId="20" applyNumberFormat="1" applyFont="1" applyFill="1" applyBorder="1" applyAlignment="1" applyProtection="0">
      <alignment vertical="bottom"/>
    </xf>
    <xf numFmtId="3" fontId="0" fillId="4" borderId="21" applyNumberFormat="1" applyFont="1" applyFill="1" applyBorder="1" applyAlignment="1" applyProtection="0">
      <alignment vertical="bottom"/>
    </xf>
    <xf numFmtId="3" fontId="0" fillId="8" borderId="20" applyNumberFormat="1" applyFont="1" applyFill="1" applyBorder="1" applyAlignment="1" applyProtection="0">
      <alignment vertical="bottom"/>
    </xf>
    <xf numFmtId="3" fontId="0" fillId="4" borderId="22" applyNumberFormat="1" applyFont="1" applyFill="1" applyBorder="1" applyAlignment="1" applyProtection="0">
      <alignment vertical="bottom"/>
    </xf>
    <xf numFmtId="3" fontId="0" fillId="4" borderId="23" applyNumberFormat="1" applyFont="1" applyFill="1" applyBorder="1" applyAlignment="1" applyProtection="0">
      <alignment vertical="bottom"/>
    </xf>
    <xf numFmtId="3" fontId="0" fillId="4" borderId="24" applyNumberFormat="1" applyFont="1" applyFill="1" applyBorder="1" applyAlignment="1" applyProtection="0">
      <alignment vertical="bottom"/>
    </xf>
    <xf numFmtId="59" fontId="6" fillId="6" borderId="3" applyNumberFormat="1" applyFont="1" applyFill="1" applyBorder="1" applyAlignment="1" applyProtection="0">
      <alignment vertical="bottom"/>
    </xf>
    <xf numFmtId="3" fontId="6" fillId="7" borderId="3" applyNumberFormat="1" applyFont="1" applyFill="1" applyBorder="1" applyAlignment="1" applyProtection="0">
      <alignment vertical="bottom"/>
    </xf>
    <xf numFmtId="3" fontId="6" fillId="4" borderId="3" applyNumberFormat="1" applyFont="1" applyFill="1" applyBorder="1" applyAlignment="1" applyProtection="0">
      <alignment vertical="bottom"/>
    </xf>
    <xf numFmtId="3" fontId="6" fillId="8" borderId="3" applyNumberFormat="1" applyFont="1" applyFill="1" applyBorder="1" applyAlignment="1" applyProtection="0">
      <alignment vertical="bottom"/>
    </xf>
    <xf numFmtId="3" fontId="6" fillId="4" borderId="4" applyNumberFormat="1" applyFont="1" applyFill="1" applyBorder="1" applyAlignment="1" applyProtection="0">
      <alignment vertical="bottom"/>
    </xf>
    <xf numFmtId="3" fontId="6" fillId="4" borderId="5" applyNumberFormat="1" applyFont="1" applyFill="1" applyBorder="1" applyAlignment="1" applyProtection="0">
      <alignment vertical="bottom"/>
    </xf>
    <xf numFmtId="3" fontId="6" fillId="4" borderId="6" applyNumberFormat="1" applyFont="1" applyFill="1" applyBorder="1" applyAlignment="1" applyProtection="0">
      <alignment vertical="bottom"/>
    </xf>
    <xf numFmtId="0" fontId="0" fillId="4" borderId="12" applyNumberFormat="0" applyFont="1" applyFill="1" applyBorder="1" applyAlignment="1" applyProtection="0">
      <alignment vertical="bottom"/>
    </xf>
    <xf numFmtId="59" fontId="0" fillId="4" borderId="12" applyNumberFormat="1" applyFont="1" applyFill="1" applyBorder="1" applyAlignment="1" applyProtection="0">
      <alignment vertical="bottom"/>
    </xf>
    <xf numFmtId="0" fontId="0" fillId="4" borderId="23" applyNumberFormat="0" applyFont="1" applyFill="1" applyBorder="1" applyAlignment="1" applyProtection="0">
      <alignment vertical="bottom"/>
    </xf>
    <xf numFmtId="59" fontId="0" fillId="4" borderId="23" applyNumberFormat="1" applyFont="1" applyFill="1" applyBorder="1" applyAlignment="1" applyProtection="0">
      <alignment vertical="bottom"/>
    </xf>
    <xf numFmtId="0" fontId="2"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49" fontId="0" fillId="4" borderId="7" applyNumberFormat="1" applyFont="1" applyFill="1" applyBorder="1" applyAlignment="1" applyProtection="0">
      <alignment vertical="bottom"/>
    </xf>
    <xf numFmtId="3" fontId="0" fillId="4" borderId="25" applyNumberFormat="1" applyFont="1" applyFill="1" applyBorder="1" applyAlignment="1" applyProtection="0">
      <alignment vertical="bottom"/>
    </xf>
    <xf numFmtId="3" fontId="0" fillId="4" borderId="26" applyNumberFormat="1" applyFont="1" applyFill="1" applyBorder="1" applyAlignment="1" applyProtection="0">
      <alignment vertical="bottom"/>
    </xf>
    <xf numFmtId="3" fontId="0" fillId="4" borderId="27" applyNumberFormat="1" applyFont="1" applyFill="1" applyBorder="1" applyAlignment="1" applyProtection="0">
      <alignment vertical="bottom"/>
    </xf>
    <xf numFmtId="3" fontId="7" fillId="9" borderId="15" applyNumberFormat="1" applyFont="1" applyFill="1" applyBorder="1" applyAlignment="1" applyProtection="0">
      <alignment vertical="bottom"/>
    </xf>
    <xf numFmtId="3" fontId="7" fillId="9" borderId="28" applyNumberFormat="1" applyFont="1" applyFill="1" applyBorder="1" applyAlignment="1" applyProtection="0">
      <alignment vertical="bottom"/>
    </xf>
    <xf numFmtId="3" fontId="0" fillId="4" borderId="29" applyNumberFormat="1" applyFont="1" applyFill="1" applyBorder="1" applyAlignment="1" applyProtection="0">
      <alignment vertical="bottom"/>
    </xf>
    <xf numFmtId="3" fontId="0" fillId="4" borderId="30" applyNumberFormat="1" applyFont="1" applyFill="1" applyBorder="1" applyAlignment="1" applyProtection="0">
      <alignment vertical="bottom"/>
    </xf>
    <xf numFmtId="49" fontId="0" fillId="4" borderId="12" applyNumberFormat="1" applyFont="1" applyFill="1" applyBorder="1" applyAlignment="1" applyProtection="0">
      <alignment vertical="bottom"/>
    </xf>
    <xf numFmtId="0" fontId="8" fillId="4" borderId="1" applyNumberFormat="0" applyFont="1" applyFill="1" applyBorder="1" applyAlignment="1" applyProtection="0">
      <alignment vertical="bottom"/>
    </xf>
    <xf numFmtId="0" fontId="6" fillId="4" borderId="1" applyNumberFormat="0" applyFont="1" applyFill="1" applyBorder="1" applyAlignment="1" applyProtection="0">
      <alignment vertical="center"/>
    </xf>
    <xf numFmtId="14" fontId="6" fillId="4" borderId="1" applyNumberFormat="1" applyFont="1" applyFill="1" applyBorder="1" applyAlignment="1" applyProtection="0">
      <alignment horizontal="center" vertical="center"/>
    </xf>
    <xf numFmtId="0" fontId="6" fillId="4" borderId="1" applyNumberFormat="0" applyFont="1" applyFill="1" applyBorder="1" applyAlignment="1" applyProtection="0">
      <alignment horizontal="left" vertical="center" wrapText="1"/>
    </xf>
    <xf numFmtId="3" fontId="6" fillId="4" borderId="1" applyNumberFormat="1" applyFont="1" applyFill="1" applyBorder="1" applyAlignment="1" applyProtection="0">
      <alignment horizontal="left" vertical="center" wrapText="1"/>
    </xf>
    <xf numFmtId="14" fontId="6" fillId="4" borderId="1" applyNumberFormat="1" applyFont="1" applyFill="1" applyBorder="1" applyAlignment="1" applyProtection="0">
      <alignment vertical="bottom"/>
    </xf>
    <xf numFmtId="9" fontId="0" fillId="4" borderId="1" applyNumberFormat="1" applyFont="1" applyFill="1" applyBorder="1" applyAlignment="1" applyProtection="0">
      <alignment horizontal="center" vertical="bottom"/>
    </xf>
    <xf numFmtId="3" fontId="6" fillId="4" borderId="1" applyNumberFormat="1" applyFont="1" applyFill="1" applyBorder="1" applyAlignment="1" applyProtection="0">
      <alignment vertical="bottom"/>
    </xf>
    <xf numFmtId="9" fontId="6" fillId="4" borderId="1" applyNumberFormat="1" applyFont="1" applyFill="1" applyBorder="1" applyAlignment="1" applyProtection="0">
      <alignment horizontal="center" vertical="center"/>
    </xf>
    <xf numFmtId="3" fontId="0" fillId="4" borderId="1" applyNumberFormat="1" applyFont="1" applyFill="1" applyBorder="1" applyAlignment="1" applyProtection="0">
      <alignment horizontal="center" vertical="bottom"/>
    </xf>
    <xf numFmtId="0" fontId="6"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3" fontId="0" fillId="4" borderId="7" applyNumberFormat="1" applyFont="1" applyFill="1" applyBorder="1" applyAlignment="1" applyProtection="0">
      <alignment vertical="bottom"/>
    </xf>
    <xf numFmtId="3" fontId="0" fillId="4" borderId="31" applyNumberFormat="1" applyFont="1" applyFill="1" applyBorder="1" applyAlignment="1" applyProtection="0">
      <alignment vertical="bottom"/>
    </xf>
    <xf numFmtId="3" fontId="0" fillId="4" borderId="32" applyNumberFormat="1" applyFont="1" applyFill="1" applyBorder="1" applyAlignment="1" applyProtection="0">
      <alignment vertical="bottom"/>
    </xf>
    <xf numFmtId="0" fontId="0" fillId="4" borderId="33" applyNumberFormat="0" applyFont="1" applyFill="1" applyBorder="1" applyAlignment="1" applyProtection="0">
      <alignment vertical="bottom"/>
    </xf>
    <xf numFmtId="3" fontId="0" fillId="4" borderId="34" applyNumberFormat="1" applyFont="1" applyFill="1" applyBorder="1" applyAlignment="1" applyProtection="0">
      <alignment vertical="bottom"/>
    </xf>
    <xf numFmtId="3" fontId="0" fillId="4" borderId="35" applyNumberFormat="1" applyFont="1" applyFill="1" applyBorder="1" applyAlignment="1" applyProtection="0">
      <alignment vertical="bottom"/>
    </xf>
    <xf numFmtId="0" fontId="0" fillId="4" borderId="36"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59" fontId="0" fillId="4" borderId="1" applyNumberFormat="1" applyFont="1" applyFill="1" applyBorder="1" applyAlignment="1" applyProtection="0">
      <alignment vertical="bottom"/>
    </xf>
    <xf numFmtId="0" fontId="0" applyNumberFormat="1" applyFont="1" applyFill="0" applyBorder="0" applyAlignment="1" applyProtection="0">
      <alignment vertical="bottom"/>
    </xf>
    <xf numFmtId="10" fontId="0" fillId="6" borderId="9" applyNumberFormat="1" applyFont="1" applyFill="1" applyBorder="1" applyAlignment="1" applyProtection="0">
      <alignment horizontal="right" vertical="bottom"/>
    </xf>
    <xf numFmtId="3" fontId="0" fillId="7" borderId="9" applyNumberFormat="1" applyFont="1" applyFill="1" applyBorder="1" applyAlignment="1" applyProtection="0">
      <alignment horizontal="right" vertical="bottom"/>
    </xf>
    <xf numFmtId="3" fontId="0" fillId="4" borderId="10" applyNumberFormat="1" applyFont="1" applyFill="1" applyBorder="1" applyAlignment="1" applyProtection="0">
      <alignment horizontal="right" vertical="bottom"/>
    </xf>
    <xf numFmtId="3" fontId="0" fillId="8" borderId="9" applyNumberFormat="1" applyFont="1" applyFill="1" applyBorder="1" applyAlignment="1" applyProtection="0">
      <alignment horizontal="right" vertical="bottom"/>
    </xf>
    <xf numFmtId="3" fontId="0" fillId="4" borderId="11" applyNumberFormat="1" applyFont="1" applyFill="1" applyBorder="1" applyAlignment="1" applyProtection="0">
      <alignment horizontal="right" vertical="bottom"/>
    </xf>
    <xf numFmtId="3" fontId="0" fillId="4" borderId="12" applyNumberFormat="1" applyFont="1" applyFill="1" applyBorder="1" applyAlignment="1" applyProtection="0">
      <alignment horizontal="right" vertical="bottom"/>
    </xf>
    <xf numFmtId="3" fontId="0" fillId="4" borderId="13" applyNumberFormat="1" applyFont="1" applyFill="1" applyBorder="1" applyAlignment="1" applyProtection="0">
      <alignment horizontal="right" vertical="bottom"/>
    </xf>
    <xf numFmtId="3" fontId="0" fillId="7" borderId="15" applyNumberFormat="1" applyFont="1" applyFill="1" applyBorder="1" applyAlignment="1" applyProtection="0">
      <alignment horizontal="right" vertical="bottom"/>
    </xf>
    <xf numFmtId="3" fontId="0" fillId="4" borderId="16" applyNumberFormat="1" applyFont="1" applyFill="1" applyBorder="1" applyAlignment="1" applyProtection="0">
      <alignment horizontal="right" vertical="bottom"/>
    </xf>
    <xf numFmtId="3" fontId="0" fillId="8" borderId="15" applyNumberFormat="1" applyFont="1" applyFill="1" applyBorder="1" applyAlignment="1" applyProtection="0">
      <alignment horizontal="right" vertical="bottom"/>
    </xf>
    <xf numFmtId="3" fontId="0" fillId="4" borderId="17" applyNumberFormat="1" applyFont="1" applyFill="1" applyBorder="1" applyAlignment="1" applyProtection="0">
      <alignment horizontal="right" vertical="bottom"/>
    </xf>
    <xf numFmtId="3" fontId="0" fillId="4" borderId="1" applyNumberFormat="1" applyFont="1" applyFill="1" applyBorder="1" applyAlignment="1" applyProtection="0">
      <alignment horizontal="right" vertical="bottom"/>
    </xf>
    <xf numFmtId="3" fontId="0" fillId="7" borderId="20" applyNumberFormat="1" applyFont="1" applyFill="1" applyBorder="1" applyAlignment="1" applyProtection="0">
      <alignment horizontal="right" vertical="bottom"/>
    </xf>
    <xf numFmtId="3" fontId="0" fillId="4" borderId="21" applyNumberFormat="1" applyFont="1" applyFill="1" applyBorder="1" applyAlignment="1" applyProtection="0">
      <alignment horizontal="right" vertical="bottom"/>
    </xf>
    <xf numFmtId="3" fontId="0" fillId="8" borderId="20" applyNumberFormat="1" applyFont="1" applyFill="1" applyBorder="1" applyAlignment="1" applyProtection="0">
      <alignment horizontal="right" vertical="bottom"/>
    </xf>
    <xf numFmtId="3" fontId="0" fillId="4" borderId="22" applyNumberFormat="1" applyFont="1" applyFill="1" applyBorder="1" applyAlignment="1" applyProtection="0">
      <alignment horizontal="right" vertical="bottom"/>
    </xf>
    <xf numFmtId="3" fontId="0" fillId="4" borderId="23" applyNumberFormat="1" applyFont="1" applyFill="1" applyBorder="1" applyAlignment="1" applyProtection="0">
      <alignment horizontal="right" vertical="bottom"/>
    </xf>
    <xf numFmtId="3" fontId="6" fillId="7" borderId="3" applyNumberFormat="1" applyFont="1" applyFill="1" applyBorder="1" applyAlignment="1" applyProtection="0">
      <alignment horizontal="right" vertical="bottom"/>
    </xf>
    <xf numFmtId="3" fontId="6" fillId="4" borderId="3" applyNumberFormat="1" applyFont="1" applyFill="1" applyBorder="1" applyAlignment="1" applyProtection="0">
      <alignment horizontal="right" vertical="bottom"/>
    </xf>
    <xf numFmtId="3" fontId="6" fillId="8" borderId="3" applyNumberFormat="1" applyFont="1" applyFill="1" applyBorder="1" applyAlignment="1" applyProtection="0">
      <alignment horizontal="right" vertical="bottom"/>
    </xf>
    <xf numFmtId="3" fontId="6" fillId="4" borderId="4" applyNumberFormat="1" applyFont="1" applyFill="1" applyBorder="1" applyAlignment="1" applyProtection="0">
      <alignment horizontal="right" vertical="bottom"/>
    </xf>
    <xf numFmtId="3" fontId="6" fillId="4" borderId="5" applyNumberFormat="1" applyFont="1" applyFill="1" applyBorder="1" applyAlignment="1" applyProtection="0">
      <alignment horizontal="right" vertical="bottom"/>
    </xf>
    <xf numFmtId="59" fontId="0" fillId="4" borderId="12" applyNumberFormat="1" applyFont="1" applyFill="1" applyBorder="1" applyAlignment="1" applyProtection="0">
      <alignment horizontal="center" vertical="bottom"/>
    </xf>
    <xf numFmtId="0" fontId="2" fillId="4" borderId="12" applyNumberFormat="0" applyFont="1" applyFill="1" applyBorder="1" applyAlignment="1" applyProtection="0">
      <alignment vertical="bottom"/>
    </xf>
    <xf numFmtId="0" fontId="0" applyNumberFormat="1" applyFont="1" applyFill="0" applyBorder="0" applyAlignment="1" applyProtection="0">
      <alignment vertical="bottom"/>
    </xf>
    <xf numFmtId="0" fontId="9" fillId="4" borderId="12" applyNumberFormat="0" applyFont="1" applyFill="1" applyBorder="1" applyAlignment="1" applyProtection="0">
      <alignment vertical="bottom"/>
    </xf>
    <xf numFmtId="0" fontId="10" fillId="4" borderId="23" applyNumberFormat="0" applyFont="1" applyFill="1" applyBorder="1" applyAlignment="1" applyProtection="0">
      <alignment vertical="bottom"/>
    </xf>
    <xf numFmtId="3" fontId="0" fillId="4" borderId="5" applyNumberFormat="1" applyFont="1" applyFill="1" applyBorder="1" applyAlignment="1" applyProtection="0">
      <alignment vertical="bottom"/>
    </xf>
    <xf numFmtId="3" fontId="0" fillId="4" borderId="6" applyNumberFormat="1" applyFont="1" applyFill="1" applyBorder="1" applyAlignment="1" applyProtection="0">
      <alignment vertical="bottom"/>
    </xf>
    <xf numFmtId="0" fontId="0" applyNumberFormat="1" applyFont="1" applyFill="0" applyBorder="0" applyAlignment="1" applyProtection="0">
      <alignment vertical="bottom"/>
    </xf>
    <xf numFmtId="3" fontId="0" fillId="4" borderId="18" applyNumberFormat="1" applyFont="1" applyFill="1" applyBorder="1" applyAlignment="1" applyProtection="0">
      <alignment horizontal="right" vertical="bottom"/>
    </xf>
    <xf numFmtId="0" fontId="6" fillId="4" borderId="23" applyNumberFormat="0" applyFont="1" applyFill="1" applyBorder="1" applyAlignment="1" applyProtection="0">
      <alignment vertical="bottom"/>
    </xf>
    <xf numFmtId="0" fontId="0" applyNumberFormat="1" applyFont="1" applyFill="0" applyBorder="0" applyAlignment="1" applyProtection="0">
      <alignment vertical="bottom"/>
    </xf>
    <xf numFmtId="49" fontId="0" fillId="5" borderId="2" applyNumberFormat="1" applyFont="1" applyFill="1" applyBorder="1" applyAlignment="1" applyProtection="0">
      <alignment vertical="bottom"/>
    </xf>
    <xf numFmtId="59" fontId="0" fillId="6" borderId="3" applyNumberFormat="1" applyFont="1" applyFill="1" applyBorder="1" applyAlignment="1" applyProtection="0">
      <alignment vertical="bottom"/>
    </xf>
    <xf numFmtId="3" fontId="0" fillId="7" borderId="3" applyNumberFormat="1" applyFont="1" applyFill="1" applyBorder="1" applyAlignment="1" applyProtection="0">
      <alignment vertical="bottom"/>
    </xf>
    <xf numFmtId="3" fontId="0" fillId="4" borderId="3" applyNumberFormat="1" applyFont="1" applyFill="1" applyBorder="1" applyAlignment="1" applyProtection="0">
      <alignment vertical="bottom"/>
    </xf>
    <xf numFmtId="3" fontId="0" fillId="8" borderId="3" applyNumberFormat="1" applyFont="1" applyFill="1" applyBorder="1" applyAlignment="1" applyProtection="0">
      <alignment vertical="bottom"/>
    </xf>
    <xf numFmtId="3" fontId="0" fillId="4" borderId="4"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11" fillId="4" borderId="1" applyNumberFormat="1" applyFont="1" applyFill="1" applyBorder="1" applyAlignment="1" applyProtection="0">
      <alignment vertical="bottom"/>
    </xf>
    <xf numFmtId="0" fontId="1"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3" fontId="6" fillId="4" borderId="1" applyNumberFormat="1" applyFont="1" applyFill="1" applyBorder="1" applyAlignment="1" applyProtection="0">
      <alignment horizontal="left" vertical="bottom"/>
    </xf>
    <xf numFmtId="3" fontId="10" fillId="4" borderId="1" applyNumberFormat="1" applyFont="1" applyFill="1" applyBorder="1" applyAlignment="1" applyProtection="0">
      <alignment horizontal="center" vertical="bottom"/>
    </xf>
    <xf numFmtId="3" fontId="0" fillId="4" borderId="1" applyNumberFormat="1" applyFont="1" applyFill="1" applyBorder="1" applyAlignment="1" applyProtection="0">
      <alignment horizontal="left" vertical="bottom"/>
    </xf>
    <xf numFmtId="3" fontId="12" fillId="4" borderId="1" applyNumberFormat="1" applyFont="1" applyFill="1" applyBorder="1" applyAlignment="1" applyProtection="0">
      <alignment horizontal="center" vertical="bottom"/>
    </xf>
    <xf numFmtId="0" fontId="13" fillId="4" borderId="1" applyNumberFormat="0" applyFont="1" applyFill="1" applyBorder="1" applyAlignment="1" applyProtection="0">
      <alignment vertical="bottom"/>
    </xf>
    <xf numFmtId="0" fontId="14"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2" fontId="0" fillId="4" borderId="12" applyNumberFormat="1" applyFont="1" applyFill="1" applyBorder="1" applyAlignment="1" applyProtection="0">
      <alignment vertical="bottom"/>
    </xf>
    <xf numFmtId="2" fontId="0" fillId="4" borderId="23" applyNumberFormat="1" applyFont="1" applyFill="1"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fff99"/>
      <rgbColor rgb="ffffcc99"/>
      <rgbColor rgb="ffccccff"/>
      <rgbColor rgb="ffccffcc"/>
      <rgbColor rgb="ff4600a5"/>
      <rgbColor rgb="ffff99cc"/>
      <rgbColor rgb="ffdd0806"/>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25238</xdr:colOff>
      <xdr:row>0</xdr:row>
      <xdr:rowOff>167640</xdr:rowOff>
    </xdr:from>
    <xdr:to>
      <xdr:col>4</xdr:col>
      <xdr:colOff>272851</xdr:colOff>
      <xdr:row>16</xdr:row>
      <xdr:rowOff>76560</xdr:rowOff>
    </xdr:to>
    <xdr:pic>
      <xdr:nvPicPr>
        <xdr:cNvPr id="2" name="The image “file:///C:/WINDOWS/Temporary%20Internet%20Files/Content.IE5/5WGFLPOD/wapa.jpg” cannot be displayed, because it contains errors." descr="The image “file:///C:/WINDOWS/Temporary%20Internet%20Files/Content.IE5/5WGFLPOD/wapa.jpg” cannot be displayed, because it contains errors."/>
        <xdr:cNvPicPr>
          <a:picLocks noChangeAspect="1"/>
        </xdr:cNvPicPr>
      </xdr:nvPicPr>
      <xdr:blipFill>
        <a:blip r:embed="rId1">
          <a:extLst/>
        </a:blip>
        <a:stretch>
          <a:fillRect/>
        </a:stretch>
      </xdr:blipFill>
      <xdr:spPr>
        <a:xfrm>
          <a:off x="723738" y="167639"/>
          <a:ext cx="3054314" cy="2591162"/>
        </a:xfrm>
        <a:prstGeom prst="rect">
          <a:avLst/>
        </a:prstGeom>
        <a:ln w="15875" cap="flat">
          <a:solidFill>
            <a:srgbClr val="009900"/>
          </a:solidFill>
          <a:prstDash val="solid"/>
          <a:round/>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42</v>
      </c>
      <c r="C11" s="3"/>
      <c r="D11" s="3"/>
    </row>
    <row r="12">
      <c r="B12" s="4"/>
      <c r="C12" t="s" s="4">
        <v>5</v>
      </c>
      <c r="D12" t="s" s="5">
        <v>42</v>
      </c>
    </row>
    <row r="13">
      <c r="B13" t="s" s="3">
        <v>83</v>
      </c>
      <c r="C13" s="3"/>
      <c r="D13" s="3"/>
    </row>
    <row r="14">
      <c r="B14" s="4"/>
      <c r="C14" t="s" s="4">
        <v>5</v>
      </c>
      <c r="D14" t="s" s="5">
        <v>83</v>
      </c>
    </row>
    <row r="15">
      <c r="B15" t="s" s="3">
        <v>99</v>
      </c>
      <c r="C15" s="3"/>
      <c r="D15" s="3"/>
    </row>
    <row r="16">
      <c r="B16" s="4"/>
      <c r="C16" t="s" s="4">
        <v>5</v>
      </c>
      <c r="D16" t="s" s="5">
        <v>99</v>
      </c>
    </row>
    <row r="17">
      <c r="B17" t="s" s="3">
        <v>128</v>
      </c>
      <c r="C17" s="3"/>
      <c r="D17" s="3"/>
    </row>
    <row r="18">
      <c r="B18" s="4"/>
      <c r="C18" t="s" s="4">
        <v>5</v>
      </c>
      <c r="D18" t="s" s="5">
        <v>128</v>
      </c>
    </row>
    <row r="19">
      <c r="B19" t="s" s="3">
        <v>86</v>
      </c>
      <c r="C19" s="3"/>
      <c r="D19" s="3"/>
    </row>
    <row r="20">
      <c r="B20" s="4"/>
      <c r="C20" t="s" s="4">
        <v>5</v>
      </c>
      <c r="D20" t="s" s="5">
        <v>86</v>
      </c>
    </row>
    <row r="21">
      <c r="B21" t="s" s="3">
        <v>87</v>
      </c>
      <c r="C21" s="3"/>
      <c r="D21" s="3"/>
    </row>
    <row r="22">
      <c r="B22" s="4"/>
      <c r="C22" t="s" s="4">
        <v>5</v>
      </c>
      <c r="D22" t="s" s="5">
        <v>87</v>
      </c>
    </row>
    <row r="23">
      <c r="B23" t="s" s="3">
        <v>88</v>
      </c>
      <c r="C23" s="3"/>
      <c r="D23" s="3"/>
    </row>
    <row r="24">
      <c r="B24" s="4"/>
      <c r="C24" t="s" s="4">
        <v>5</v>
      </c>
      <c r="D24" t="s" s="5">
        <v>88</v>
      </c>
    </row>
    <row r="25">
      <c r="B25" t="s" s="3">
        <v>89</v>
      </c>
      <c r="C25" s="3"/>
      <c r="D25" s="3"/>
    </row>
    <row r="26">
      <c r="B26" s="4"/>
      <c r="C26" t="s" s="4">
        <v>5</v>
      </c>
      <c r="D26" t="s" s="5">
        <v>89</v>
      </c>
    </row>
    <row r="27">
      <c r="B27" t="s" s="3">
        <v>90</v>
      </c>
      <c r="C27" s="3"/>
      <c r="D27" s="3"/>
    </row>
    <row r="28">
      <c r="B28" s="4"/>
      <c r="C28" t="s" s="4">
        <v>5</v>
      </c>
      <c r="D28" t="s" s="5">
        <v>90</v>
      </c>
    </row>
    <row r="29">
      <c r="B29" t="s" s="3">
        <v>91</v>
      </c>
      <c r="C29" s="3"/>
      <c r="D29" s="3"/>
    </row>
    <row r="30">
      <c r="B30" s="4"/>
      <c r="C30" t="s" s="4">
        <v>5</v>
      </c>
      <c r="D30" t="s" s="5">
        <v>91</v>
      </c>
    </row>
    <row r="31">
      <c r="B31" t="s" s="3">
        <v>92</v>
      </c>
      <c r="C31" s="3"/>
      <c r="D31" s="3"/>
    </row>
    <row r="32">
      <c r="B32" s="4"/>
      <c r="C32" t="s" s="4">
        <v>5</v>
      </c>
      <c r="D32" t="s" s="5">
        <v>92</v>
      </c>
    </row>
    <row r="33">
      <c r="B33" t="s" s="3">
        <v>93</v>
      </c>
      <c r="C33" s="3"/>
      <c r="D33" s="3"/>
    </row>
    <row r="34">
      <c r="B34" s="4"/>
      <c r="C34" t="s" s="4">
        <v>5</v>
      </c>
      <c r="D34" t="s" s="5">
        <v>93</v>
      </c>
    </row>
    <row r="35">
      <c r="B35" t="s" s="3">
        <v>174</v>
      </c>
      <c r="C35" s="3"/>
      <c r="D35" s="3"/>
    </row>
    <row r="36">
      <c r="B36" s="4"/>
      <c r="C36" t="s" s="4">
        <v>5</v>
      </c>
      <c r="D36" t="s" s="5">
        <v>174</v>
      </c>
    </row>
    <row r="37">
      <c r="B37" t="s" s="3">
        <v>95</v>
      </c>
      <c r="C37" s="3"/>
      <c r="D37" s="3"/>
    </row>
    <row r="38">
      <c r="B38" s="4"/>
      <c r="C38" t="s" s="4">
        <v>5</v>
      </c>
      <c r="D38" t="s" s="5">
        <v>95</v>
      </c>
    </row>
    <row r="39">
      <c r="B39" t="s" s="3">
        <v>184</v>
      </c>
      <c r="C39" s="3"/>
      <c r="D39" s="3"/>
    </row>
    <row r="40">
      <c r="B40" s="4"/>
      <c r="C40" t="s" s="4">
        <v>5</v>
      </c>
      <c r="D40" t="s" s="5">
        <v>184</v>
      </c>
    </row>
    <row r="41">
      <c r="B41" t="s" s="3">
        <v>187</v>
      </c>
      <c r="C41" s="3"/>
      <c r="D41" s="3"/>
    </row>
    <row r="42">
      <c r="B42" s="4"/>
      <c r="C42" t="s" s="4">
        <v>5</v>
      </c>
      <c r="D42" t="s" s="5">
        <v>187</v>
      </c>
    </row>
  </sheetData>
  <mergeCells count="1">
    <mergeCell ref="B3:D3"/>
  </mergeCells>
  <hyperlinks>
    <hyperlink ref="D10" location="'Intro'!R1C1" tooltip="" display="Intro"/>
    <hyperlink ref="D12" location="'US'!R1C1" tooltip="" display="US"/>
    <hyperlink ref="D14" location="'EU - country'!R1C1" tooltip="" display="EU - country"/>
    <hyperlink ref="D16" location="'EU - variety'!R1C1" tooltip="" display="EU - variety"/>
    <hyperlink ref="D18" location="'Austria'!R1C1" tooltip="" display="Austria"/>
    <hyperlink ref="D20" location="'Belgium'!R1C1" tooltip="" display="Belgium"/>
    <hyperlink ref="D22" location="'Czech Republic'!R1C1" tooltip="" display="Czech Republic"/>
    <hyperlink ref="D24" location="'Denmark'!R1C1" tooltip="" display="Denmark"/>
    <hyperlink ref="D26" location="'France'!R1C1" tooltip="" display="France"/>
    <hyperlink ref="D28" location="'Germany'!R1C1" tooltip="" display="Germany"/>
    <hyperlink ref="D30" location="'Italy'!R1C1" tooltip="" display="Italy"/>
    <hyperlink ref="D32" location="'Poland'!R1C1" tooltip="" display="Poland"/>
    <hyperlink ref="D34" location="'Portugal'!R1C1" tooltip="" display="Portugal"/>
    <hyperlink ref="D36" location="'Spain'!R1C1" tooltip="" display="Spain"/>
    <hyperlink ref="D38" location="'Switzerland'!R1C1" tooltip="" display="Switzerland"/>
    <hyperlink ref="D40" location="'Netherlands'!R1C1" tooltip="" display="Netherlands"/>
    <hyperlink ref="D42" location="'UK'!R1C1" tooltip="" display="UK"/>
  </hyperlinks>
</worksheet>
</file>

<file path=xl/worksheets/sheet10.xml><?xml version="1.0" encoding="utf-8"?>
<worksheet xmlns:r="http://schemas.openxmlformats.org/officeDocument/2006/relationships" xmlns="http://schemas.openxmlformats.org/spreadsheetml/2006/main">
  <sheetPr>
    <pageSetUpPr fitToPage="1"/>
  </sheetPr>
  <dimension ref="A1:R38"/>
  <sheetViews>
    <sheetView workbookViewId="0" showGridLines="0" defaultGridColor="1"/>
  </sheetViews>
  <sheetFormatPr defaultColWidth="9.16667" defaultRowHeight="13.2" customHeight="1" outlineLevelRow="0" outlineLevelCol="0"/>
  <cols>
    <col min="1" max="1" width="24.6719" style="119" customWidth="1"/>
    <col min="2" max="2" width="10.6719" style="119" customWidth="1"/>
    <col min="3" max="3" width="11.5" style="119" customWidth="1"/>
    <col min="4" max="7" width="12.3516" style="119" customWidth="1"/>
    <col min="8" max="14" width="10.6719" style="119" customWidth="1"/>
    <col min="15" max="15" width="10.1719" style="119" customWidth="1"/>
    <col min="16" max="18" width="9.17188" style="119" customWidth="1"/>
    <col min="19" max="256" width="9.17188" style="119"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9">
        <v>40330</v>
      </c>
      <c r="P1" s="20"/>
      <c r="Q1" s="7"/>
      <c r="R1" s="7"/>
    </row>
    <row r="2" ht="14.15" customHeight="1">
      <c r="A2" t="s" s="21">
        <v>148</v>
      </c>
      <c r="B2" s="22">
        <f>(E2-F2)/F2</f>
        <v>0.289355322338831</v>
      </c>
      <c r="C2" s="23">
        <v>-1298</v>
      </c>
      <c r="D2" s="24">
        <v>-649</v>
      </c>
      <c r="E2" s="25">
        <v>860</v>
      </c>
      <c r="F2" s="26">
        <v>667</v>
      </c>
      <c r="G2" s="27">
        <v>42</v>
      </c>
      <c r="H2" s="95">
        <v>1236</v>
      </c>
      <c r="I2" s="95">
        <v>1250</v>
      </c>
      <c r="J2" s="95">
        <v>638</v>
      </c>
      <c r="K2" s="95">
        <v>3014</v>
      </c>
      <c r="L2" s="95">
        <v>624</v>
      </c>
      <c r="M2" s="95">
        <v>1550</v>
      </c>
      <c r="N2" s="95">
        <v>200</v>
      </c>
      <c r="O2" s="96">
        <v>152</v>
      </c>
      <c r="P2" s="20"/>
      <c r="Q2" s="7"/>
      <c r="R2" s="7"/>
    </row>
    <row r="3" ht="13.65" customHeight="1">
      <c r="A3" t="s" s="30">
        <v>149</v>
      </c>
      <c r="B3" s="31">
        <f>(E3-F3)/F3</f>
        <v>0.405290659699543</v>
      </c>
      <c r="C3" s="32">
        <v>-4030</v>
      </c>
      <c r="D3" s="33">
        <v>-2219</v>
      </c>
      <c r="E3" s="34">
        <v>4303</v>
      </c>
      <c r="F3" s="35">
        <v>3062</v>
      </c>
      <c r="G3" s="29">
        <v>654</v>
      </c>
      <c r="H3" s="101">
        <v>4623</v>
      </c>
      <c r="I3" s="101">
        <v>3735</v>
      </c>
      <c r="J3" s="101">
        <v>1708</v>
      </c>
      <c r="K3" s="101">
        <v>10254</v>
      </c>
      <c r="L3" s="101">
        <v>1174</v>
      </c>
      <c r="M3" s="101">
        <v>3348</v>
      </c>
      <c r="N3" s="101">
        <v>5375</v>
      </c>
      <c r="O3" s="120">
        <v>6923</v>
      </c>
      <c r="P3" s="20"/>
      <c r="Q3" s="7"/>
      <c r="R3" s="7"/>
    </row>
    <row r="4" ht="13.65" customHeight="1">
      <c r="A4" t="s" s="30">
        <v>102</v>
      </c>
      <c r="B4" s="31">
        <f>(E4-F4)/F4</f>
        <v>-1</v>
      </c>
      <c r="C4" s="32">
        <v>-13</v>
      </c>
      <c r="D4" s="33">
        <v>-249</v>
      </c>
      <c r="E4" s="34"/>
      <c r="F4" s="35">
        <v>294</v>
      </c>
      <c r="G4" s="29">
        <v>83</v>
      </c>
      <c r="H4" s="29">
        <v>136</v>
      </c>
      <c r="I4" s="29">
        <v>0</v>
      </c>
      <c r="J4" s="29">
        <v>0</v>
      </c>
      <c r="K4" s="29">
        <v>162</v>
      </c>
      <c r="L4" s="29"/>
      <c r="M4" s="29">
        <v>142</v>
      </c>
      <c r="N4" s="29">
        <v>0</v>
      </c>
      <c r="O4" s="36">
        <v>26</v>
      </c>
      <c r="P4" s="20"/>
      <c r="Q4" s="7"/>
      <c r="R4" s="7"/>
    </row>
    <row r="5" ht="13.65" customHeight="1">
      <c r="A5" t="s" s="30">
        <v>47</v>
      </c>
      <c r="B5" s="31">
        <f>(E5-F5)/F5</f>
        <v>-0.397195204704818</v>
      </c>
      <c r="C5" s="32">
        <v>-3377</v>
      </c>
      <c r="D5" s="33">
        <v>-1346</v>
      </c>
      <c r="E5" s="34">
        <v>2665</v>
      </c>
      <c r="F5" s="35">
        <v>4421</v>
      </c>
      <c r="G5" s="29">
        <v>282</v>
      </c>
      <c r="H5" s="29">
        <v>2270</v>
      </c>
      <c r="I5" s="29">
        <v>1915</v>
      </c>
      <c r="J5" s="29">
        <v>1654</v>
      </c>
      <c r="K5" s="29">
        <v>4530</v>
      </c>
      <c r="L5" s="29">
        <v>597</v>
      </c>
      <c r="M5" s="29">
        <v>2349</v>
      </c>
      <c r="N5" s="29">
        <v>1467</v>
      </c>
      <c r="O5" s="36">
        <v>4206</v>
      </c>
      <c r="P5" s="20"/>
      <c r="Q5" s="7"/>
      <c r="R5" s="7"/>
    </row>
    <row r="6" ht="13.65" customHeight="1">
      <c r="A6" t="s" s="30">
        <v>104</v>
      </c>
      <c r="B6" s="31"/>
      <c r="C6" s="32">
        <v>0</v>
      </c>
      <c r="D6" s="33">
        <v>0</v>
      </c>
      <c r="E6" s="34"/>
      <c r="F6" s="35"/>
      <c r="G6" s="29">
        <v>0</v>
      </c>
      <c r="H6" s="29">
        <v>0</v>
      </c>
      <c r="I6" s="29">
        <v>0</v>
      </c>
      <c r="J6" s="29">
        <v>0</v>
      </c>
      <c r="K6" s="29">
        <v>0</v>
      </c>
      <c r="L6" s="29">
        <v>29</v>
      </c>
      <c r="M6" s="29">
        <v>99</v>
      </c>
      <c r="N6" s="29">
        <v>189</v>
      </c>
      <c r="O6" s="36">
        <v>459</v>
      </c>
      <c r="P6" s="20"/>
      <c r="Q6" s="7"/>
      <c r="R6" s="7"/>
    </row>
    <row r="7" ht="13.65" customHeight="1">
      <c r="A7" t="s" s="30">
        <v>150</v>
      </c>
      <c r="B7" s="31">
        <f>(E7-F7)/F7</f>
        <v>-0.403123474865788</v>
      </c>
      <c r="C7" s="32">
        <v>-930</v>
      </c>
      <c r="D7" s="33">
        <v>-844</v>
      </c>
      <c r="E7" s="34">
        <v>1223</v>
      </c>
      <c r="F7" s="35">
        <v>2049</v>
      </c>
      <c r="G7" s="29">
        <v>1223</v>
      </c>
      <c r="H7" s="29">
        <v>814</v>
      </c>
      <c r="I7" s="29">
        <v>1409</v>
      </c>
      <c r="J7" s="29">
        <v>731</v>
      </c>
      <c r="K7" s="29">
        <v>496</v>
      </c>
      <c r="L7" s="29"/>
      <c r="M7" s="29">
        <v>908</v>
      </c>
      <c r="N7" s="29">
        <v>604</v>
      </c>
      <c r="O7" s="36">
        <v>0</v>
      </c>
      <c r="P7" s="20"/>
      <c r="Q7" s="7"/>
      <c r="R7" s="7"/>
    </row>
    <row r="8" ht="13.65" customHeight="1">
      <c r="A8" t="s" s="30">
        <v>106</v>
      </c>
      <c r="B8" s="31">
        <f>(E8-F8)/F8</f>
        <v>1.92969543147208</v>
      </c>
      <c r="C8" s="32">
        <v>-5554</v>
      </c>
      <c r="D8" s="33">
        <v>-11139</v>
      </c>
      <c r="E8" s="34">
        <v>11543</v>
      </c>
      <c r="F8" s="35">
        <v>3940</v>
      </c>
      <c r="G8" s="29">
        <v>1015</v>
      </c>
      <c r="H8" s="29">
        <v>5870</v>
      </c>
      <c r="I8" s="29">
        <v>4408</v>
      </c>
      <c r="J8" s="29">
        <v>3095</v>
      </c>
      <c r="K8" s="29">
        <v>5403</v>
      </c>
      <c r="L8" s="29">
        <v>67</v>
      </c>
      <c r="M8" s="29">
        <v>161</v>
      </c>
      <c r="N8" s="29">
        <v>2932</v>
      </c>
      <c r="O8" s="36">
        <v>5434</v>
      </c>
      <c r="P8" s="20"/>
      <c r="Q8" s="7"/>
      <c r="R8" s="7"/>
    </row>
    <row r="9" ht="13.65" customHeight="1">
      <c r="A9" t="s" s="30">
        <v>107</v>
      </c>
      <c r="B9" s="31">
        <f>(E9-F9)/F9</f>
        <v>-0.379310344827586</v>
      </c>
      <c r="C9" s="32">
        <v>-65</v>
      </c>
      <c r="D9" s="33">
        <v>-14</v>
      </c>
      <c r="E9" s="34">
        <v>180</v>
      </c>
      <c r="F9" s="35">
        <v>290</v>
      </c>
      <c r="G9" s="29">
        <v>4</v>
      </c>
      <c r="H9" s="29">
        <v>95</v>
      </c>
      <c r="I9" s="29">
        <v>54</v>
      </c>
      <c r="J9" s="29">
        <v>138</v>
      </c>
      <c r="K9" s="29">
        <v>70</v>
      </c>
      <c r="L9" s="29">
        <v>98</v>
      </c>
      <c r="M9" s="29">
        <v>20</v>
      </c>
      <c r="N9" s="29">
        <v>0</v>
      </c>
      <c r="O9" s="36">
        <v>7</v>
      </c>
      <c r="P9" s="20"/>
      <c r="Q9" s="7"/>
      <c r="R9" s="7"/>
    </row>
    <row r="10" ht="13.65" customHeight="1">
      <c r="A10" t="s" s="30">
        <v>50</v>
      </c>
      <c r="B10" s="31">
        <f>(E10-F10)/F10</f>
        <v>-0.0625494853523357</v>
      </c>
      <c r="C10" s="32">
        <v>-4761</v>
      </c>
      <c r="D10" s="33">
        <v>-1172</v>
      </c>
      <c r="E10" s="34">
        <v>3552</v>
      </c>
      <c r="F10" s="35">
        <v>3789</v>
      </c>
      <c r="G10" s="29">
        <v>786</v>
      </c>
      <c r="H10" s="29">
        <v>1551</v>
      </c>
      <c r="I10" s="29">
        <v>3232</v>
      </c>
      <c r="J10" s="29">
        <v>769</v>
      </c>
      <c r="K10" s="29">
        <v>5935</v>
      </c>
      <c r="L10" s="29">
        <v>1514</v>
      </c>
      <c r="M10" s="29">
        <v>1363</v>
      </c>
      <c r="N10" s="29">
        <v>3024</v>
      </c>
      <c r="O10" s="36">
        <v>2213</v>
      </c>
      <c r="P10" s="20"/>
      <c r="Q10" s="7"/>
      <c r="R10" s="7"/>
    </row>
    <row r="11" ht="13.65" customHeight="1">
      <c r="A11" t="s" s="30">
        <v>51</v>
      </c>
      <c r="B11" s="31">
        <f>(E11-F11)/F11</f>
        <v>-0.537889635422403</v>
      </c>
      <c r="C11" s="32">
        <v>-11673</v>
      </c>
      <c r="D11" s="33">
        <v>-1942</v>
      </c>
      <c r="E11" s="34">
        <v>8391</v>
      </c>
      <c r="F11" s="35">
        <v>18158</v>
      </c>
      <c r="G11" s="29">
        <v>3425</v>
      </c>
      <c r="H11" s="29">
        <v>4287</v>
      </c>
      <c r="I11" s="29">
        <v>1860</v>
      </c>
      <c r="J11" s="29">
        <v>4608</v>
      </c>
      <c r="K11" s="29">
        <v>2551</v>
      </c>
      <c r="L11" s="29">
        <v>1883</v>
      </c>
      <c r="M11" s="29">
        <v>2658</v>
      </c>
      <c r="N11" s="29">
        <v>2969</v>
      </c>
      <c r="O11" s="36">
        <v>2903</v>
      </c>
      <c r="P11" s="20"/>
      <c r="Q11" s="7"/>
      <c r="R11" s="7"/>
    </row>
    <row r="12" ht="13.65" customHeight="1">
      <c r="A12" t="s" s="30">
        <v>52</v>
      </c>
      <c r="B12" s="31">
        <f>(E12-F12)/F12</f>
        <v>0.212833535589615</v>
      </c>
      <c r="C12" s="32">
        <v>-23826</v>
      </c>
      <c r="D12" s="33">
        <v>-21815</v>
      </c>
      <c r="E12" s="34">
        <v>80953</v>
      </c>
      <c r="F12" s="35">
        <v>66747</v>
      </c>
      <c r="G12" s="29">
        <v>57887</v>
      </c>
      <c r="H12" s="29">
        <v>79976</v>
      </c>
      <c r="I12" s="29">
        <v>75936</v>
      </c>
      <c r="J12" s="29">
        <v>71300</v>
      </c>
      <c r="K12" s="29">
        <v>88522</v>
      </c>
      <c r="L12" s="29">
        <v>20682</v>
      </c>
      <c r="M12" s="29">
        <v>62266</v>
      </c>
      <c r="N12" s="29">
        <v>59806</v>
      </c>
      <c r="O12" s="36">
        <v>73500</v>
      </c>
      <c r="P12" s="20"/>
      <c r="Q12" s="7"/>
      <c r="R12" s="7"/>
    </row>
    <row r="13" ht="13.65" customHeight="1">
      <c r="A13" t="s" s="30">
        <v>151</v>
      </c>
      <c r="B13" s="31">
        <f>(E13-F13)/F13</f>
        <v>2.42384105960265</v>
      </c>
      <c r="C13" s="32">
        <v>-563</v>
      </c>
      <c r="D13" s="33">
        <v>-199</v>
      </c>
      <c r="E13" s="34">
        <v>1034</v>
      </c>
      <c r="F13" s="35">
        <v>302</v>
      </c>
      <c r="G13" s="29">
        <v>143</v>
      </c>
      <c r="H13" s="29">
        <v>296</v>
      </c>
      <c r="I13" s="29">
        <v>288</v>
      </c>
      <c r="J13" s="29">
        <v>800</v>
      </c>
      <c r="K13" s="29">
        <v>1086</v>
      </c>
      <c r="L13" s="29">
        <v>519</v>
      </c>
      <c r="M13" s="29">
        <v>484</v>
      </c>
      <c r="N13" s="29">
        <v>690</v>
      </c>
      <c r="O13" s="36">
        <v>675</v>
      </c>
      <c r="P13" s="20"/>
      <c r="Q13" s="7"/>
      <c r="R13" s="7"/>
    </row>
    <row r="14" ht="13.65" customHeight="1">
      <c r="A14" t="s" s="30">
        <v>53</v>
      </c>
      <c r="B14" s="31">
        <f>(E14-F14)/F14</f>
        <v>-0.073389651531151</v>
      </c>
      <c r="C14" s="32">
        <v>-6220</v>
      </c>
      <c r="D14" s="33">
        <v>-4753</v>
      </c>
      <c r="E14" s="34">
        <v>15795</v>
      </c>
      <c r="F14" s="35">
        <v>17046</v>
      </c>
      <c r="G14" s="29">
        <v>8877</v>
      </c>
      <c r="H14" s="29">
        <v>7979</v>
      </c>
      <c r="I14" s="29">
        <v>16829</v>
      </c>
      <c r="J14" s="29">
        <v>10987</v>
      </c>
      <c r="K14" s="29">
        <v>15124</v>
      </c>
      <c r="L14" s="29">
        <v>6954</v>
      </c>
      <c r="M14" s="29">
        <v>5095</v>
      </c>
      <c r="N14" s="29">
        <v>5607</v>
      </c>
      <c r="O14" s="36">
        <v>9193</v>
      </c>
      <c r="P14" s="20"/>
      <c r="Q14" s="7"/>
      <c r="R14" s="7"/>
    </row>
    <row r="15" ht="13.65" customHeight="1">
      <c r="A15" t="s" s="30">
        <v>152</v>
      </c>
      <c r="B15" s="31">
        <f>(E15-F15)/F15</f>
        <v>1.3646408839779</v>
      </c>
      <c r="C15" s="32">
        <v>-1272</v>
      </c>
      <c r="D15" s="33">
        <v>-211</v>
      </c>
      <c r="E15" s="34">
        <v>856</v>
      </c>
      <c r="F15" s="35">
        <v>362</v>
      </c>
      <c r="G15" s="29">
        <v>0</v>
      </c>
      <c r="H15" s="29">
        <v>550</v>
      </c>
      <c r="I15" s="29">
        <v>204</v>
      </c>
      <c r="J15" s="29">
        <v>271</v>
      </c>
      <c r="K15" s="29">
        <v>207</v>
      </c>
      <c r="L15" s="29">
        <v>1026</v>
      </c>
      <c r="M15" s="29"/>
      <c r="N15" s="29">
        <v>550</v>
      </c>
      <c r="O15" s="36">
        <v>76</v>
      </c>
      <c r="P15" s="20"/>
      <c r="Q15" s="7"/>
      <c r="R15" s="7"/>
    </row>
    <row r="16" ht="13.65" customHeight="1">
      <c r="A16" t="s" s="30">
        <v>55</v>
      </c>
      <c r="B16" s="31">
        <f>(E16-F16)/F16</f>
        <v>0.145278450363196</v>
      </c>
      <c r="C16" s="32">
        <v>-211</v>
      </c>
      <c r="D16" s="33">
        <v>-311</v>
      </c>
      <c r="E16" s="34">
        <v>473</v>
      </c>
      <c r="F16" s="35">
        <v>413</v>
      </c>
      <c r="G16" s="29">
        <v>84</v>
      </c>
      <c r="H16" s="29">
        <v>247</v>
      </c>
      <c r="I16" s="29">
        <v>291</v>
      </c>
      <c r="J16" s="29">
        <v>268</v>
      </c>
      <c r="K16" s="29">
        <v>744</v>
      </c>
      <c r="L16" s="29">
        <v>192</v>
      </c>
      <c r="M16" s="29">
        <v>803</v>
      </c>
      <c r="N16" s="29">
        <v>510</v>
      </c>
      <c r="O16" s="36">
        <v>1019</v>
      </c>
      <c r="P16" s="20"/>
      <c r="Q16" s="7"/>
      <c r="R16" s="7"/>
    </row>
    <row r="17" ht="13.65" customHeight="1">
      <c r="A17" t="s" s="30">
        <v>153</v>
      </c>
      <c r="B17" s="31">
        <f>(E17-F17)/F17</f>
        <v>1.78380706287683</v>
      </c>
      <c r="C17" s="32">
        <v>-3202</v>
      </c>
      <c r="D17" s="33">
        <v>-1607</v>
      </c>
      <c r="E17" s="34">
        <v>3232</v>
      </c>
      <c r="F17" s="35">
        <v>1161</v>
      </c>
      <c r="G17" s="29">
        <v>538</v>
      </c>
      <c r="H17" s="29">
        <v>1344</v>
      </c>
      <c r="I17" s="29">
        <v>347</v>
      </c>
      <c r="J17" s="29">
        <v>856</v>
      </c>
      <c r="K17" s="29">
        <v>930</v>
      </c>
      <c r="L17" s="29">
        <v>56</v>
      </c>
      <c r="M17" s="29">
        <v>392</v>
      </c>
      <c r="N17" s="29">
        <v>1115</v>
      </c>
      <c r="O17" s="36">
        <v>3224</v>
      </c>
      <c r="P17" s="20"/>
      <c r="Q17" s="7"/>
      <c r="R17" s="7"/>
    </row>
    <row r="18" ht="13.65" customHeight="1">
      <c r="A18" t="s" s="30">
        <v>56</v>
      </c>
      <c r="B18" s="31">
        <f>(E18-F18)/F18</f>
        <v>-0.210126582278481</v>
      </c>
      <c r="C18" s="32">
        <v>-2205</v>
      </c>
      <c r="D18" s="33">
        <v>-1555</v>
      </c>
      <c r="E18" s="34">
        <v>5928</v>
      </c>
      <c r="F18" s="35">
        <v>7505</v>
      </c>
      <c r="G18" s="29">
        <v>3830</v>
      </c>
      <c r="H18" s="29">
        <v>5141</v>
      </c>
      <c r="I18" s="29">
        <v>3756</v>
      </c>
      <c r="J18" s="29">
        <v>1622</v>
      </c>
      <c r="K18" s="29">
        <v>3997</v>
      </c>
      <c r="L18" s="29">
        <v>819</v>
      </c>
      <c r="M18" s="29">
        <v>3288</v>
      </c>
      <c r="N18" s="29">
        <v>2912</v>
      </c>
      <c r="O18" s="36">
        <v>4969</v>
      </c>
      <c r="P18" s="20"/>
      <c r="Q18" s="7"/>
      <c r="R18" s="7"/>
    </row>
    <row r="19" ht="13.65" customHeight="1">
      <c r="A19" t="s" s="30">
        <v>154</v>
      </c>
      <c r="B19" s="31">
        <f>(E19-F19)/F19</f>
        <v>0.0271238485158649</v>
      </c>
      <c r="C19" s="32">
        <v>-3659</v>
      </c>
      <c r="D19" s="33">
        <v>27</v>
      </c>
      <c r="E19" s="34">
        <v>4014</v>
      </c>
      <c r="F19" s="35">
        <v>3908</v>
      </c>
      <c r="G19" s="29">
        <v>824</v>
      </c>
      <c r="H19" s="29">
        <v>2544</v>
      </c>
      <c r="I19" s="29">
        <v>1464</v>
      </c>
      <c r="J19" s="29">
        <v>759</v>
      </c>
      <c r="K19" s="29">
        <v>2927</v>
      </c>
      <c r="L19" s="29">
        <v>56</v>
      </c>
      <c r="M19" s="29">
        <v>217</v>
      </c>
      <c r="N19" s="29">
        <v>1075</v>
      </c>
      <c r="O19" s="36">
        <v>1624</v>
      </c>
      <c r="P19" s="20"/>
      <c r="Q19" s="7"/>
      <c r="R19" s="7"/>
    </row>
    <row r="20" ht="13.65" customHeight="1">
      <c r="A20" t="s" s="30">
        <v>155</v>
      </c>
      <c r="B20" s="31"/>
      <c r="C20" s="32">
        <v>0</v>
      </c>
      <c r="D20" s="33">
        <v>0</v>
      </c>
      <c r="E20" s="34"/>
      <c r="F20" s="35">
        <v>0</v>
      </c>
      <c r="G20" s="29">
        <v>0</v>
      </c>
      <c r="H20" s="29">
        <v>0</v>
      </c>
      <c r="I20" s="29">
        <v>0</v>
      </c>
      <c r="J20" s="29">
        <v>0</v>
      </c>
      <c r="K20" s="29">
        <v>0</v>
      </c>
      <c r="L20" s="29">
        <v>3</v>
      </c>
      <c r="M20" s="29">
        <v>8</v>
      </c>
      <c r="N20" s="29">
        <v>32</v>
      </c>
      <c r="O20" s="36">
        <v>2</v>
      </c>
      <c r="P20" s="20"/>
      <c r="Q20" s="7"/>
      <c r="R20" s="7"/>
    </row>
    <row r="21" ht="13.65" customHeight="1">
      <c r="A21" t="s" s="30">
        <v>156</v>
      </c>
      <c r="B21" s="31">
        <f>(E21-F21)/F21</f>
        <v>-0.202538339502909</v>
      </c>
      <c r="C21" s="32">
        <v>-471</v>
      </c>
      <c r="D21" s="33">
        <v>-358</v>
      </c>
      <c r="E21" s="34">
        <v>1508</v>
      </c>
      <c r="F21" s="35">
        <v>1891</v>
      </c>
      <c r="G21" s="29">
        <v>347</v>
      </c>
      <c r="H21" s="29">
        <v>954</v>
      </c>
      <c r="I21" s="29">
        <v>730</v>
      </c>
      <c r="J21" s="29">
        <v>437</v>
      </c>
      <c r="K21" s="29">
        <v>4650</v>
      </c>
      <c r="L21" s="29">
        <v>2336</v>
      </c>
      <c r="M21" s="29">
        <v>2183</v>
      </c>
      <c r="N21" s="29">
        <v>1501</v>
      </c>
      <c r="O21" s="36">
        <v>1310</v>
      </c>
      <c r="P21" s="20"/>
      <c r="Q21" s="7"/>
      <c r="R21" s="7"/>
    </row>
    <row r="22" ht="13.65" customHeight="1">
      <c r="A22" t="s" s="30">
        <v>132</v>
      </c>
      <c r="B22" s="31">
        <f>(E22-F22)/F22</f>
        <v>0.203619909502262</v>
      </c>
      <c r="C22" s="32">
        <v>-276</v>
      </c>
      <c r="D22" s="33">
        <v>-28</v>
      </c>
      <c r="E22" s="34">
        <v>266</v>
      </c>
      <c r="F22" s="35">
        <v>221</v>
      </c>
      <c r="G22" s="29">
        <v>48</v>
      </c>
      <c r="H22" s="29">
        <v>21</v>
      </c>
      <c r="I22" s="29">
        <v>129</v>
      </c>
      <c r="J22" s="29">
        <v>8</v>
      </c>
      <c r="K22" s="29">
        <v>295</v>
      </c>
      <c r="L22" s="29">
        <v>25</v>
      </c>
      <c r="M22" s="29">
        <v>123</v>
      </c>
      <c r="N22" s="29">
        <v>10</v>
      </c>
      <c r="O22" s="36">
        <v>322</v>
      </c>
      <c r="P22" s="20"/>
      <c r="Q22" s="7"/>
      <c r="R22" s="7"/>
    </row>
    <row r="23" ht="13.65" customHeight="1">
      <c r="A23" t="s" s="30">
        <v>157</v>
      </c>
      <c r="B23" s="31">
        <f>(E23-F23)/F23</f>
        <v>-0.0205595591352268</v>
      </c>
      <c r="C23" s="32">
        <v>-1714</v>
      </c>
      <c r="D23" s="33">
        <v>-1204</v>
      </c>
      <c r="E23" s="34">
        <v>4621</v>
      </c>
      <c r="F23" s="35">
        <v>4718</v>
      </c>
      <c r="G23" s="29">
        <v>687</v>
      </c>
      <c r="H23" s="29">
        <v>3059</v>
      </c>
      <c r="I23" s="29">
        <v>2162</v>
      </c>
      <c r="J23" s="29">
        <v>2744</v>
      </c>
      <c r="K23" s="29">
        <v>2178</v>
      </c>
      <c r="L23" s="29">
        <v>81</v>
      </c>
      <c r="M23" s="29">
        <v>1437</v>
      </c>
      <c r="N23" s="29">
        <v>377</v>
      </c>
      <c r="O23" s="36">
        <v>447</v>
      </c>
      <c r="P23" s="20"/>
      <c r="Q23" s="7"/>
      <c r="R23" s="7"/>
    </row>
    <row r="24" ht="13.65" customHeight="1">
      <c r="A24" t="s" s="30">
        <v>158</v>
      </c>
      <c r="B24" s="31">
        <f>(E24-F24)/F24</f>
        <v>-0.466522678185745</v>
      </c>
      <c r="C24" s="32">
        <v>-411</v>
      </c>
      <c r="D24" s="33">
        <v>-391</v>
      </c>
      <c r="E24" s="34">
        <v>247</v>
      </c>
      <c r="F24" s="35">
        <v>463</v>
      </c>
      <c r="G24" s="29">
        <v>0</v>
      </c>
      <c r="H24" s="29">
        <v>670</v>
      </c>
      <c r="I24" s="29">
        <v>235</v>
      </c>
      <c r="J24" s="29">
        <v>186</v>
      </c>
      <c r="K24" s="29">
        <v>741</v>
      </c>
      <c r="L24" s="29"/>
      <c r="M24" s="29">
        <v>527</v>
      </c>
      <c r="N24" s="29">
        <v>126</v>
      </c>
      <c r="O24" s="36">
        <v>483</v>
      </c>
      <c r="P24" s="20"/>
      <c r="Q24" s="7"/>
      <c r="R24" s="7"/>
    </row>
    <row r="25" ht="14.15" customHeight="1">
      <c r="A25" t="s" s="37">
        <v>118</v>
      </c>
      <c r="B25" s="38">
        <f>(E25-F25)/F25</f>
        <v>-0.271366489618542</v>
      </c>
      <c r="C25" s="39">
        <v>-1082</v>
      </c>
      <c r="D25" s="40">
        <v>-1481</v>
      </c>
      <c r="E25" s="41">
        <v>1509</v>
      </c>
      <c r="F25" s="42">
        <v>2071</v>
      </c>
      <c r="G25" s="43">
        <v>383</v>
      </c>
      <c r="H25" s="43">
        <v>231</v>
      </c>
      <c r="I25" s="43">
        <v>278</v>
      </c>
      <c r="J25" s="43">
        <v>325</v>
      </c>
      <c r="K25" s="43">
        <v>1693</v>
      </c>
      <c r="L25" s="43">
        <v>1947</v>
      </c>
      <c r="M25" s="43">
        <v>624</v>
      </c>
      <c r="N25" s="43">
        <v>1553</v>
      </c>
      <c r="O25" s="44">
        <v>3571</v>
      </c>
      <c r="P25" s="20"/>
      <c r="Q25" s="7"/>
      <c r="R25" s="7"/>
    </row>
    <row r="26" ht="14.65" customHeight="1">
      <c r="A26" t="s" s="11">
        <v>119</v>
      </c>
      <c r="B26" s="45">
        <f>(E26-F26)/F26</f>
        <v>0.06743194078534689</v>
      </c>
      <c r="C26" s="107">
        <v>-76813</v>
      </c>
      <c r="D26" s="108">
        <v>-53460</v>
      </c>
      <c r="E26" s="109">
        <f>SUM(E2:E25)</f>
        <v>153153</v>
      </c>
      <c r="F26" s="110">
        <f>SUM(F2:F25)</f>
        <v>143478</v>
      </c>
      <c r="G26" s="111">
        <f>SUM(G2:G25)</f>
        <v>81162</v>
      </c>
      <c r="H26" s="50">
        <f>SUM(H2:H25)</f>
        <v>123894</v>
      </c>
      <c r="I26" s="50">
        <f>SUM(I2:I25)</f>
        <v>120512</v>
      </c>
      <c r="J26" s="50">
        <f>SUM(J2:J25)</f>
        <v>103904</v>
      </c>
      <c r="K26" s="50">
        <f>SUM(K2:K25)</f>
        <v>155509</v>
      </c>
      <c r="L26" s="50">
        <f>SUM(L2:L25)</f>
        <v>40682</v>
      </c>
      <c r="M26" s="50">
        <f>SUM(M2:M25)</f>
        <v>90045</v>
      </c>
      <c r="N26" s="50">
        <f>SUM(N2:N25)</f>
        <v>92624</v>
      </c>
      <c r="O26" s="51">
        <f>SUM(O2:O25)</f>
        <v>122738</v>
      </c>
      <c r="P26" s="20"/>
      <c r="Q26" s="7"/>
      <c r="R26" s="7"/>
    </row>
    <row r="27" ht="14.15" customHeight="1">
      <c r="A27" s="52"/>
      <c r="B27" s="52"/>
      <c r="C27" s="52"/>
      <c r="D27" s="52"/>
      <c r="E27" s="52"/>
      <c r="F27" s="52"/>
      <c r="G27" s="52"/>
      <c r="H27" s="52"/>
      <c r="I27" s="52"/>
      <c r="J27" s="52"/>
      <c r="K27" s="52"/>
      <c r="L27" s="52"/>
      <c r="M27" s="52"/>
      <c r="N27" s="52"/>
      <c r="O27" s="52"/>
      <c r="P27" s="7"/>
      <c r="Q27" s="7"/>
      <c r="R27" s="7"/>
    </row>
    <row r="28" ht="14.15" customHeight="1">
      <c r="A28" s="121"/>
      <c r="B28" s="54"/>
      <c r="C28" s="54"/>
      <c r="D28" s="54"/>
      <c r="E28" s="54"/>
      <c r="F28" s="54"/>
      <c r="G28" s="54"/>
      <c r="H28" s="54"/>
      <c r="I28" s="54"/>
      <c r="J28" s="54"/>
      <c r="K28" s="54"/>
      <c r="L28" s="54"/>
      <c r="M28" s="54"/>
      <c r="N28" s="54"/>
      <c r="O28" s="54"/>
      <c r="P28" s="7"/>
      <c r="Q28" s="7"/>
      <c r="R28" s="7"/>
    </row>
    <row r="29" ht="14.65" customHeight="1">
      <c r="A29" t="s" s="11">
        <v>72</v>
      </c>
      <c r="B29" t="s" s="12">
        <v>44</v>
      </c>
      <c r="C29" t="s" s="13">
        <v>45</v>
      </c>
      <c r="D29" t="s" s="14">
        <v>46</v>
      </c>
      <c r="E29" s="15">
        <v>43983</v>
      </c>
      <c r="F29" s="16">
        <v>43617</v>
      </c>
      <c r="G29" s="17">
        <v>43252</v>
      </c>
      <c r="H29" s="18">
        <v>42887</v>
      </c>
      <c r="I29" s="18">
        <v>42522</v>
      </c>
      <c r="J29" s="18">
        <v>42156</v>
      </c>
      <c r="K29" s="18">
        <v>41791</v>
      </c>
      <c r="L29" s="18">
        <v>41426</v>
      </c>
      <c r="M29" s="18">
        <v>41061</v>
      </c>
      <c r="N29" s="18">
        <v>40695</v>
      </c>
      <c r="O29" s="19">
        <v>40330</v>
      </c>
      <c r="P29" s="20"/>
      <c r="Q29" s="7"/>
      <c r="R29" s="7"/>
    </row>
    <row r="30" ht="14.15" customHeight="1">
      <c r="A30" t="s" s="21">
        <v>159</v>
      </c>
      <c r="B30" s="22">
        <f>(E30-F30)/F30</f>
        <v>-0.37007874015748</v>
      </c>
      <c r="C30" s="23">
        <v>-69</v>
      </c>
      <c r="D30" s="24">
        <v>-76</v>
      </c>
      <c r="E30" s="25">
        <v>80</v>
      </c>
      <c r="F30" s="26">
        <v>127</v>
      </c>
      <c r="G30" s="27">
        <v>208</v>
      </c>
      <c r="H30" s="95">
        <v>30</v>
      </c>
      <c r="I30" s="95">
        <v>82</v>
      </c>
      <c r="J30" s="95">
        <v>154</v>
      </c>
      <c r="K30" s="95">
        <v>921</v>
      </c>
      <c r="L30" s="95">
        <v>921</v>
      </c>
      <c r="M30" s="95"/>
      <c r="N30" s="95"/>
      <c r="O30" s="96"/>
      <c r="P30" s="20"/>
      <c r="Q30" s="7"/>
      <c r="R30" s="7"/>
    </row>
    <row r="31" ht="13.65" customHeight="1">
      <c r="A31" t="s" s="30">
        <v>160</v>
      </c>
      <c r="B31" s="31"/>
      <c r="C31" s="32">
        <v>0</v>
      </c>
      <c r="D31" s="33">
        <v>0</v>
      </c>
      <c r="E31" s="34"/>
      <c r="F31" s="35"/>
      <c r="G31" s="29">
        <v>0</v>
      </c>
      <c r="H31" s="101">
        <v>0</v>
      </c>
      <c r="I31" s="101"/>
      <c r="J31" s="101"/>
      <c r="K31" s="101"/>
      <c r="L31" s="101"/>
      <c r="M31" s="101"/>
      <c r="N31" s="101"/>
      <c r="O31" s="120"/>
      <c r="P31" s="20"/>
      <c r="Q31" s="7"/>
      <c r="R31" s="7"/>
    </row>
    <row r="32" ht="13.65" customHeight="1">
      <c r="A32" t="s" s="30">
        <v>124</v>
      </c>
      <c r="B32" s="31">
        <f>(E32-F32)/F32</f>
        <v>0.111731843575419</v>
      </c>
      <c r="C32" s="32">
        <v>-132</v>
      </c>
      <c r="D32" s="33">
        <v>-271</v>
      </c>
      <c r="E32" s="34">
        <v>199</v>
      </c>
      <c r="F32" s="35">
        <v>179</v>
      </c>
      <c r="G32" s="29">
        <v>165</v>
      </c>
      <c r="H32" s="29">
        <v>2</v>
      </c>
      <c r="I32" s="29">
        <v>57</v>
      </c>
      <c r="J32" s="29">
        <v>6</v>
      </c>
      <c r="K32" s="29">
        <v>40</v>
      </c>
      <c r="L32" s="29"/>
      <c r="M32" s="29"/>
      <c r="N32" s="29"/>
      <c r="O32" s="36"/>
      <c r="P32" s="20"/>
      <c r="Q32" s="7"/>
      <c r="R32" s="7"/>
    </row>
    <row r="33" ht="13.65" customHeight="1">
      <c r="A33" t="s" s="30">
        <v>125</v>
      </c>
      <c r="B33" s="31">
        <f>(E33-F33)/F33</f>
        <v>-0.666666666666667</v>
      </c>
      <c r="C33" s="32">
        <v>-18</v>
      </c>
      <c r="D33" s="33">
        <v>-60</v>
      </c>
      <c r="E33" s="34">
        <v>4</v>
      </c>
      <c r="F33" s="35">
        <v>12</v>
      </c>
      <c r="G33" s="29">
        <v>76</v>
      </c>
      <c r="H33" s="29">
        <v>0</v>
      </c>
      <c r="I33" s="29">
        <v>58</v>
      </c>
      <c r="J33" s="29">
        <v>3</v>
      </c>
      <c r="K33" s="29">
        <v>3</v>
      </c>
      <c r="L33" s="29"/>
      <c r="M33" s="29"/>
      <c r="N33" s="29"/>
      <c r="O33" s="36"/>
      <c r="P33" s="20"/>
      <c r="Q33" s="7"/>
      <c r="R33" s="7"/>
    </row>
    <row r="34" ht="13.65" customHeight="1">
      <c r="A34" t="s" s="30">
        <v>161</v>
      </c>
      <c r="B34" s="31"/>
      <c r="C34" s="32">
        <v>0</v>
      </c>
      <c r="D34" s="33">
        <v>0</v>
      </c>
      <c r="E34" s="34"/>
      <c r="F34" s="35"/>
      <c r="G34" s="29">
        <v>0</v>
      </c>
      <c r="H34" s="29">
        <v>0</v>
      </c>
      <c r="I34" s="29"/>
      <c r="J34" s="29"/>
      <c r="K34" s="29"/>
      <c r="L34" s="29"/>
      <c r="M34" s="29"/>
      <c r="N34" s="29"/>
      <c r="O34" s="36"/>
      <c r="P34" s="20"/>
      <c r="Q34" s="7"/>
      <c r="R34" s="7"/>
    </row>
    <row r="35" ht="13.65" customHeight="1">
      <c r="A35" t="s" s="30">
        <v>162</v>
      </c>
      <c r="B35" s="31"/>
      <c r="C35" s="32">
        <v>0</v>
      </c>
      <c r="D35" s="33">
        <v>0</v>
      </c>
      <c r="E35" s="34"/>
      <c r="F35" s="35"/>
      <c r="G35" s="29">
        <v>0</v>
      </c>
      <c r="H35" s="29">
        <v>0</v>
      </c>
      <c r="I35" s="29"/>
      <c r="J35" s="29"/>
      <c r="K35" s="29"/>
      <c r="L35" s="29"/>
      <c r="M35" s="29"/>
      <c r="N35" s="29"/>
      <c r="O35" s="36"/>
      <c r="P35" s="20"/>
      <c r="Q35" s="7"/>
      <c r="R35" s="7"/>
    </row>
    <row r="36" ht="13.65" customHeight="1">
      <c r="A36" t="s" s="30">
        <v>163</v>
      </c>
      <c r="B36" s="31"/>
      <c r="C36" s="32">
        <v>0</v>
      </c>
      <c r="D36" s="33">
        <v>0</v>
      </c>
      <c r="E36" s="34"/>
      <c r="F36" s="35"/>
      <c r="G36" s="29">
        <v>0</v>
      </c>
      <c r="H36" s="29">
        <v>0</v>
      </c>
      <c r="I36" s="29"/>
      <c r="J36" s="29"/>
      <c r="K36" s="29"/>
      <c r="L36" s="29"/>
      <c r="M36" s="29"/>
      <c r="N36" s="29"/>
      <c r="O36" s="36"/>
      <c r="P36" s="20"/>
      <c r="Q36" s="7"/>
      <c r="R36" s="7"/>
    </row>
    <row r="37" ht="14.15" customHeight="1">
      <c r="A37" t="s" s="37">
        <v>118</v>
      </c>
      <c r="B37" s="38">
        <f>(E37-F37)/F37</f>
        <v>-0.892857142857143</v>
      </c>
      <c r="C37" s="39">
        <v>-4</v>
      </c>
      <c r="D37" s="40">
        <v>340</v>
      </c>
      <c r="E37" s="41">
        <v>39</v>
      </c>
      <c r="F37" s="42">
        <v>364</v>
      </c>
      <c r="G37" s="43">
        <v>0</v>
      </c>
      <c r="H37" s="43">
        <v>0</v>
      </c>
      <c r="I37" s="43">
        <v>2</v>
      </c>
      <c r="J37" s="43"/>
      <c r="K37" s="43">
        <v>27</v>
      </c>
      <c r="L37" s="43"/>
      <c r="M37" s="43"/>
      <c r="N37" s="43"/>
      <c r="O37" s="44"/>
      <c r="P37" s="20"/>
      <c r="Q37" s="7"/>
      <c r="R37" s="7"/>
    </row>
    <row r="38" ht="14.65" customHeight="1">
      <c r="A38" t="s" s="11">
        <v>119</v>
      </c>
      <c r="B38" s="45">
        <f>(E38-F38)/F38</f>
        <v>-0.527859237536657</v>
      </c>
      <c r="C38" s="107">
        <v>-223</v>
      </c>
      <c r="D38" s="108">
        <v>-67</v>
      </c>
      <c r="E38" s="109">
        <f>SUM(E30:E37)</f>
        <v>322</v>
      </c>
      <c r="F38" s="110">
        <f>SUM(F30:F37)</f>
        <v>682</v>
      </c>
      <c r="G38" s="111">
        <f>SUM(G30:G37)</f>
        <v>449</v>
      </c>
      <c r="H38" s="50">
        <f>SUM(H30:H37)</f>
        <v>32</v>
      </c>
      <c r="I38" s="50">
        <f>SUM(I30:I37)</f>
        <v>199</v>
      </c>
      <c r="J38" s="50">
        <f>SUM(J30:J37)</f>
        <v>163</v>
      </c>
      <c r="K38" s="50">
        <f>SUM(K30:K37)</f>
        <v>991</v>
      </c>
      <c r="L38" s="50"/>
      <c r="M38" s="50"/>
      <c r="N38" s="50"/>
      <c r="O38" s="51"/>
      <c r="P38" s="20"/>
      <c r="Q38" s="7"/>
      <c r="R38" s="7"/>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1:S29"/>
  <sheetViews>
    <sheetView workbookViewId="0" showGridLines="0" defaultGridColor="1"/>
  </sheetViews>
  <sheetFormatPr defaultColWidth="9.16667" defaultRowHeight="13.2" customHeight="1" outlineLevelRow="0" outlineLevelCol="0"/>
  <cols>
    <col min="1" max="1" width="24.6719" style="122" customWidth="1"/>
    <col min="2" max="2" width="10.6719" style="122" customWidth="1"/>
    <col min="3" max="7" width="11.3516" style="122" customWidth="1"/>
    <col min="8" max="8" width="10.1719" style="122" customWidth="1"/>
    <col min="9" max="11" width="10" style="122" customWidth="1"/>
    <col min="12" max="18" width="10.1719" style="122" customWidth="1"/>
    <col min="19" max="19" width="9.17188" style="122" customWidth="1"/>
    <col min="20" max="256" width="9.17188" style="122"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c r="S1" s="20"/>
    </row>
    <row r="2" ht="14.15" customHeight="1">
      <c r="A2" t="s" s="21">
        <v>102</v>
      </c>
      <c r="B2" s="22">
        <f>(E2-F2)/F2</f>
        <v>-0.877697841726619</v>
      </c>
      <c r="C2" s="23">
        <v>-11</v>
      </c>
      <c r="D2" s="24">
        <v>-1566</v>
      </c>
      <c r="E2" s="25">
        <v>17</v>
      </c>
      <c r="F2" s="26">
        <v>139</v>
      </c>
      <c r="G2" s="27">
        <v>0</v>
      </c>
      <c r="H2" s="27">
        <v>240</v>
      </c>
      <c r="I2" s="27">
        <v>0</v>
      </c>
      <c r="J2" s="27">
        <v>120</v>
      </c>
      <c r="K2" s="27">
        <v>60</v>
      </c>
      <c r="L2" s="27">
        <v>0</v>
      </c>
      <c r="M2" s="27">
        <v>0</v>
      </c>
      <c r="N2" s="27">
        <v>0</v>
      </c>
      <c r="O2" s="27">
        <v>2</v>
      </c>
      <c r="P2" s="27">
        <v>106</v>
      </c>
      <c r="Q2" s="27">
        <v>0</v>
      </c>
      <c r="R2" s="28">
        <v>273</v>
      </c>
      <c r="S2" s="20"/>
    </row>
    <row r="3" ht="13.65" customHeight="1">
      <c r="A3" t="s" s="30">
        <v>47</v>
      </c>
      <c r="B3" s="31">
        <f>(E3-F3)/F3</f>
        <v>-0.983372921615202</v>
      </c>
      <c r="C3" s="32">
        <v>-1452</v>
      </c>
      <c r="D3" s="33">
        <v>-3911</v>
      </c>
      <c r="E3" s="34">
        <v>7</v>
      </c>
      <c r="F3" s="35">
        <v>421</v>
      </c>
      <c r="G3" s="29">
        <v>17</v>
      </c>
      <c r="H3" s="29">
        <v>5</v>
      </c>
      <c r="I3" s="29">
        <v>76</v>
      </c>
      <c r="J3" s="29">
        <v>4</v>
      </c>
      <c r="K3" s="29">
        <v>51</v>
      </c>
      <c r="L3" s="29">
        <v>8</v>
      </c>
      <c r="M3" s="29">
        <v>71</v>
      </c>
      <c r="N3" s="29">
        <v>23</v>
      </c>
      <c r="O3" s="29">
        <v>27</v>
      </c>
      <c r="P3" s="29">
        <v>22</v>
      </c>
      <c r="Q3" s="29">
        <v>0</v>
      </c>
      <c r="R3" s="36">
        <v>0</v>
      </c>
      <c r="S3" s="20"/>
    </row>
    <row r="4" ht="13.65" customHeight="1">
      <c r="A4" t="s" s="30">
        <v>105</v>
      </c>
      <c r="B4" s="31"/>
      <c r="C4" s="32">
        <v>0</v>
      </c>
      <c r="D4" s="33">
        <v>0</v>
      </c>
      <c r="E4" s="34"/>
      <c r="F4" s="35"/>
      <c r="G4" s="29">
        <v>0</v>
      </c>
      <c r="H4" s="29">
        <v>0</v>
      </c>
      <c r="I4" s="29">
        <v>0</v>
      </c>
      <c r="J4" s="29">
        <v>0</v>
      </c>
      <c r="K4" s="29">
        <v>0</v>
      </c>
      <c r="L4" s="29">
        <v>0</v>
      </c>
      <c r="M4" s="29">
        <v>0</v>
      </c>
      <c r="N4" s="29">
        <v>0</v>
      </c>
      <c r="O4" s="29">
        <v>0</v>
      </c>
      <c r="P4" s="29">
        <v>1</v>
      </c>
      <c r="Q4" s="29">
        <v>0</v>
      </c>
      <c r="R4" s="36">
        <v>0</v>
      </c>
      <c r="S4" s="20"/>
    </row>
    <row r="5" ht="13.65" customHeight="1">
      <c r="A5" t="s" s="30">
        <v>107</v>
      </c>
      <c r="B5" s="31">
        <f>(E5-F5)/F5</f>
        <v>0.254372623574144</v>
      </c>
      <c r="C5" s="32">
        <v>-9090</v>
      </c>
      <c r="D5" s="33">
        <v>-5337</v>
      </c>
      <c r="E5" s="34">
        <v>3299</v>
      </c>
      <c r="F5" s="35">
        <v>2630</v>
      </c>
      <c r="G5" s="29">
        <v>1447</v>
      </c>
      <c r="H5" s="29">
        <v>2293</v>
      </c>
      <c r="I5" s="29">
        <v>897</v>
      </c>
      <c r="J5" s="29">
        <v>4971</v>
      </c>
      <c r="K5" s="29">
        <v>1277</v>
      </c>
      <c r="L5" s="29">
        <v>120</v>
      </c>
      <c r="M5" s="29">
        <v>788</v>
      </c>
      <c r="N5" s="29">
        <v>956</v>
      </c>
      <c r="O5" s="29">
        <v>2601</v>
      </c>
      <c r="P5" s="29">
        <v>501</v>
      </c>
      <c r="Q5" s="29">
        <v>920</v>
      </c>
      <c r="R5" s="36">
        <v>940</v>
      </c>
      <c r="S5" s="20"/>
    </row>
    <row r="6" ht="13.65" customHeight="1">
      <c r="A6" t="s" s="30">
        <v>50</v>
      </c>
      <c r="B6" s="31">
        <f>(E6-F6)/F6</f>
        <v>-0.951763858891289</v>
      </c>
      <c r="C6" s="32">
        <v>-658</v>
      </c>
      <c r="D6" s="33">
        <v>-2736</v>
      </c>
      <c r="E6" s="34">
        <v>67</v>
      </c>
      <c r="F6" s="35">
        <v>1389</v>
      </c>
      <c r="G6" s="29">
        <v>0</v>
      </c>
      <c r="H6" s="29">
        <v>86</v>
      </c>
      <c r="I6" s="29">
        <v>15</v>
      </c>
      <c r="J6" s="29">
        <v>395</v>
      </c>
      <c r="K6" s="29">
        <v>145</v>
      </c>
      <c r="L6" s="29">
        <v>6</v>
      </c>
      <c r="M6" s="29">
        <v>65</v>
      </c>
      <c r="N6" s="29">
        <v>9</v>
      </c>
      <c r="O6" s="29">
        <v>29</v>
      </c>
      <c r="P6" s="29">
        <v>45</v>
      </c>
      <c r="Q6" s="29">
        <v>2</v>
      </c>
      <c r="R6" s="36">
        <v>6</v>
      </c>
      <c r="S6" s="20"/>
    </row>
    <row r="7" ht="13.65" customHeight="1">
      <c r="A7" t="s" s="30">
        <v>51</v>
      </c>
      <c r="B7" s="31">
        <f>(E7-F7)/F7</f>
        <v>1.05405405405405</v>
      </c>
      <c r="C7" s="32">
        <v>-2106</v>
      </c>
      <c r="D7" s="33">
        <v>-1913</v>
      </c>
      <c r="E7" s="34">
        <v>1140</v>
      </c>
      <c r="F7" s="35">
        <v>555</v>
      </c>
      <c r="G7" s="29">
        <v>116</v>
      </c>
      <c r="H7" s="29">
        <v>59</v>
      </c>
      <c r="I7" s="29">
        <v>111</v>
      </c>
      <c r="J7" s="29">
        <v>55</v>
      </c>
      <c r="K7" s="29">
        <v>228</v>
      </c>
      <c r="L7" s="29">
        <v>31</v>
      </c>
      <c r="M7" s="29">
        <v>67</v>
      </c>
      <c r="N7" s="29">
        <v>111</v>
      </c>
      <c r="O7" s="29">
        <v>2</v>
      </c>
      <c r="P7" s="29">
        <v>33</v>
      </c>
      <c r="Q7" s="29">
        <v>100</v>
      </c>
      <c r="R7" s="36">
        <v>0</v>
      </c>
      <c r="S7" s="20"/>
    </row>
    <row r="8" ht="13.65" customHeight="1">
      <c r="A8" t="s" s="30">
        <v>108</v>
      </c>
      <c r="B8" s="31">
        <f>(E8-F8)/F8</f>
        <v>-1</v>
      </c>
      <c r="C8" s="32">
        <v>0</v>
      </c>
      <c r="D8" s="33">
        <v>-30</v>
      </c>
      <c r="E8" s="34"/>
      <c r="F8" s="35">
        <v>20</v>
      </c>
      <c r="G8" s="29">
        <v>0</v>
      </c>
      <c r="H8" s="29">
        <v>95</v>
      </c>
      <c r="I8" s="29">
        <v>164</v>
      </c>
      <c r="J8" s="29">
        <v>5</v>
      </c>
      <c r="K8" s="29">
        <v>61</v>
      </c>
      <c r="L8" s="29">
        <v>20</v>
      </c>
      <c r="M8" s="29">
        <v>20</v>
      </c>
      <c r="N8" s="29">
        <v>357</v>
      </c>
      <c r="O8" s="29">
        <v>593</v>
      </c>
      <c r="P8" s="29">
        <v>71</v>
      </c>
      <c r="Q8" s="29">
        <v>24</v>
      </c>
      <c r="R8" s="36">
        <v>198</v>
      </c>
      <c r="S8" s="20"/>
    </row>
    <row r="9" ht="13.65" customHeight="1">
      <c r="A9" t="s" s="30">
        <v>52</v>
      </c>
      <c r="B9" s="31">
        <f>(E9-F9)/F9</f>
        <v>-0.377398720682303</v>
      </c>
      <c r="C9" s="32">
        <v>-623</v>
      </c>
      <c r="D9" s="33">
        <v>-638</v>
      </c>
      <c r="E9" s="34">
        <v>584</v>
      </c>
      <c r="F9" s="35">
        <v>938</v>
      </c>
      <c r="G9" s="29">
        <v>2</v>
      </c>
      <c r="H9" s="29">
        <v>3010</v>
      </c>
      <c r="I9" s="29">
        <v>2415</v>
      </c>
      <c r="J9" s="29">
        <v>1891</v>
      </c>
      <c r="K9" s="29">
        <v>2175</v>
      </c>
      <c r="L9" s="29">
        <v>1231</v>
      </c>
      <c r="M9" s="29">
        <v>3944</v>
      </c>
      <c r="N9" s="29">
        <v>1731</v>
      </c>
      <c r="O9" s="29">
        <v>3398</v>
      </c>
      <c r="P9" s="29">
        <v>6179</v>
      </c>
      <c r="Q9" s="29">
        <v>1854</v>
      </c>
      <c r="R9" s="36">
        <v>3140</v>
      </c>
      <c r="S9" s="20"/>
    </row>
    <row r="10" ht="13.65" customHeight="1">
      <c r="A10" t="s" s="30">
        <v>109</v>
      </c>
      <c r="B10" s="31"/>
      <c r="C10" s="32">
        <v>0</v>
      </c>
      <c r="D10" s="33">
        <v>0</v>
      </c>
      <c r="E10" s="34"/>
      <c r="F10" s="35"/>
      <c r="G10" s="29">
        <v>0</v>
      </c>
      <c r="H10" s="29">
        <v>0</v>
      </c>
      <c r="I10" s="29"/>
      <c r="J10" s="29"/>
      <c r="K10" s="29"/>
      <c r="L10" s="29"/>
      <c r="M10" s="29"/>
      <c r="N10" s="29"/>
      <c r="O10" s="29"/>
      <c r="P10" s="29"/>
      <c r="Q10" s="29"/>
      <c r="R10" s="36"/>
      <c r="S10" s="20"/>
    </row>
    <row r="11" ht="13.65" customHeight="1">
      <c r="A11" t="s" s="30">
        <v>55</v>
      </c>
      <c r="B11" s="31">
        <f>(E11-F11)/F11</f>
        <v>-0.867218282111899</v>
      </c>
      <c r="C11" s="32">
        <v>-489</v>
      </c>
      <c r="D11" s="33">
        <v>-1375</v>
      </c>
      <c r="E11" s="34">
        <v>674</v>
      </c>
      <c r="F11" s="35">
        <v>5076</v>
      </c>
      <c r="G11" s="29">
        <v>2900</v>
      </c>
      <c r="H11" s="29">
        <v>4000</v>
      </c>
      <c r="I11" s="29">
        <v>8537</v>
      </c>
      <c r="J11" s="29">
        <v>1845</v>
      </c>
      <c r="K11" s="29">
        <v>10915</v>
      </c>
      <c r="L11" s="29">
        <v>8239</v>
      </c>
      <c r="M11" s="29">
        <v>4409</v>
      </c>
      <c r="N11" s="29">
        <v>2404</v>
      </c>
      <c r="O11" s="29">
        <v>7976</v>
      </c>
      <c r="P11" s="29">
        <v>6487</v>
      </c>
      <c r="Q11" s="29">
        <v>2588</v>
      </c>
      <c r="R11" s="36">
        <v>5841</v>
      </c>
      <c r="S11" s="20"/>
    </row>
    <row r="12" ht="13.65" customHeight="1">
      <c r="A12" t="s" s="30">
        <v>143</v>
      </c>
      <c r="B12" s="31"/>
      <c r="C12" s="32">
        <v>0</v>
      </c>
      <c r="D12" s="33">
        <v>0</v>
      </c>
      <c r="E12" s="34"/>
      <c r="F12" s="35"/>
      <c r="G12" s="29">
        <v>0</v>
      </c>
      <c r="H12" s="29">
        <v>0</v>
      </c>
      <c r="I12" s="29"/>
      <c r="J12" s="29"/>
      <c r="K12" s="29"/>
      <c r="L12" s="29"/>
      <c r="M12" s="29"/>
      <c r="N12" s="29"/>
      <c r="O12" s="29"/>
      <c r="P12" s="29"/>
      <c r="Q12" s="29"/>
      <c r="R12" s="36"/>
      <c r="S12" s="20"/>
    </row>
    <row r="13" ht="13.65" customHeight="1">
      <c r="A13" t="s" s="30">
        <v>56</v>
      </c>
      <c r="B13" s="31">
        <f>(E13-F13)/F13</f>
        <v>-0.682437164423002</v>
      </c>
      <c r="C13" s="32">
        <v>-2233</v>
      </c>
      <c r="D13" s="33">
        <v>-3589</v>
      </c>
      <c r="E13" s="34">
        <v>4081</v>
      </c>
      <c r="F13" s="35">
        <v>12851</v>
      </c>
      <c r="G13" s="29">
        <v>2457</v>
      </c>
      <c r="H13" s="29">
        <v>11737</v>
      </c>
      <c r="I13" s="29">
        <v>10644</v>
      </c>
      <c r="J13" s="29">
        <v>13258</v>
      </c>
      <c r="K13" s="29">
        <v>12256</v>
      </c>
      <c r="L13" s="29">
        <v>14348</v>
      </c>
      <c r="M13" s="29">
        <v>15996</v>
      </c>
      <c r="N13" s="29">
        <v>10696</v>
      </c>
      <c r="O13" s="29">
        <v>16502</v>
      </c>
      <c r="P13" s="29">
        <v>18909</v>
      </c>
      <c r="Q13" s="29">
        <v>10975</v>
      </c>
      <c r="R13" s="36">
        <v>14020</v>
      </c>
      <c r="S13" s="20"/>
    </row>
    <row r="14" ht="13.65" customHeight="1">
      <c r="A14" t="s" s="30">
        <v>110</v>
      </c>
      <c r="B14" s="31">
        <f>(E14-F14)/F14</f>
        <v>-0.623411705852926</v>
      </c>
      <c r="C14" s="32">
        <v>-6292</v>
      </c>
      <c r="D14" s="33">
        <v>-7739</v>
      </c>
      <c r="E14" s="34">
        <v>7528</v>
      </c>
      <c r="F14" s="35">
        <v>19990</v>
      </c>
      <c r="G14" s="29">
        <v>3797</v>
      </c>
      <c r="H14" s="29">
        <v>20643</v>
      </c>
      <c r="I14" s="29">
        <v>23427</v>
      </c>
      <c r="J14" s="29">
        <v>23756</v>
      </c>
      <c r="K14" s="29">
        <v>20362</v>
      </c>
      <c r="L14" s="29">
        <v>21194</v>
      </c>
      <c r="M14" s="29">
        <v>20725</v>
      </c>
      <c r="N14" s="29">
        <v>14014</v>
      </c>
      <c r="O14" s="29">
        <v>20415</v>
      </c>
      <c r="P14" s="29">
        <v>18087</v>
      </c>
      <c r="Q14" s="29">
        <v>10285</v>
      </c>
      <c r="R14" s="36">
        <v>15241</v>
      </c>
      <c r="S14" s="20"/>
    </row>
    <row r="15" ht="13.65" customHeight="1">
      <c r="A15" t="s" s="30">
        <v>113</v>
      </c>
      <c r="B15" s="31">
        <f>(E15-F15)/F15</f>
        <v>-0.622253720765415</v>
      </c>
      <c r="C15" s="32">
        <v>-1190</v>
      </c>
      <c r="D15" s="33">
        <v>-1305</v>
      </c>
      <c r="E15" s="34">
        <v>533</v>
      </c>
      <c r="F15" s="35">
        <v>1411</v>
      </c>
      <c r="G15" s="29">
        <v>393</v>
      </c>
      <c r="H15" s="29">
        <v>3079</v>
      </c>
      <c r="I15" s="29">
        <v>2930</v>
      </c>
      <c r="J15" s="29">
        <v>3758</v>
      </c>
      <c r="K15" s="29">
        <v>1034</v>
      </c>
      <c r="L15" s="29">
        <v>294</v>
      </c>
      <c r="M15" s="29">
        <v>1283</v>
      </c>
      <c r="N15" s="29">
        <v>569</v>
      </c>
      <c r="O15" s="29">
        <v>1051</v>
      </c>
      <c r="P15" s="29">
        <v>145</v>
      </c>
      <c r="Q15" s="29">
        <v>0</v>
      </c>
      <c r="R15" s="36">
        <v>15</v>
      </c>
      <c r="S15" s="20"/>
    </row>
    <row r="16" ht="13.65" customHeight="1">
      <c r="A16" t="s" s="30">
        <v>114</v>
      </c>
      <c r="B16" s="31">
        <f>(E16-F16)/F16</f>
        <v>-0.543796838496314</v>
      </c>
      <c r="C16" s="32">
        <v>-10245</v>
      </c>
      <c r="D16" s="33">
        <v>-9379</v>
      </c>
      <c r="E16" s="34">
        <v>15036</v>
      </c>
      <c r="F16" s="35">
        <v>32959</v>
      </c>
      <c r="G16" s="29">
        <v>13504</v>
      </c>
      <c r="H16" s="29">
        <v>26848</v>
      </c>
      <c r="I16" s="29">
        <v>16081</v>
      </c>
      <c r="J16" s="29">
        <v>10534</v>
      </c>
      <c r="K16" s="29">
        <v>7742</v>
      </c>
      <c r="L16" s="29">
        <v>8421</v>
      </c>
      <c r="M16" s="29">
        <v>6290</v>
      </c>
      <c r="N16" s="29">
        <v>2724</v>
      </c>
      <c r="O16" s="29">
        <v>5220</v>
      </c>
      <c r="P16" s="29">
        <v>3536</v>
      </c>
      <c r="Q16" s="29">
        <v>2043</v>
      </c>
      <c r="R16" s="36">
        <v>262</v>
      </c>
      <c r="S16" s="20"/>
    </row>
    <row r="17" ht="13.65" customHeight="1">
      <c r="A17" t="s" s="30">
        <v>116</v>
      </c>
      <c r="B17" s="31"/>
      <c r="C17" s="32">
        <v>-4</v>
      </c>
      <c r="D17" s="33">
        <v>-6</v>
      </c>
      <c r="E17" s="34"/>
      <c r="F17" s="35"/>
      <c r="G17" s="29">
        <v>0</v>
      </c>
      <c r="H17" s="29">
        <v>2</v>
      </c>
      <c r="I17" s="29">
        <v>1</v>
      </c>
      <c r="J17" s="29">
        <v>0</v>
      </c>
      <c r="K17" s="29">
        <v>0</v>
      </c>
      <c r="L17" s="29">
        <v>1</v>
      </c>
      <c r="M17" s="29"/>
      <c r="N17" s="29"/>
      <c r="O17" s="29">
        <v>0</v>
      </c>
      <c r="P17" s="29">
        <v>11</v>
      </c>
      <c r="Q17" s="29">
        <v>0</v>
      </c>
      <c r="R17" s="36">
        <v>0</v>
      </c>
      <c r="S17" s="20"/>
    </row>
    <row r="18" ht="13.65" customHeight="1">
      <c r="A18" t="s" s="30">
        <v>133</v>
      </c>
      <c r="B18" s="31">
        <f>(E18-F18)/F18</f>
        <v>-0.755020080321285</v>
      </c>
      <c r="C18" s="32">
        <v>-90</v>
      </c>
      <c r="D18" s="33">
        <v>-425</v>
      </c>
      <c r="E18" s="34">
        <v>61</v>
      </c>
      <c r="F18" s="35">
        <v>249</v>
      </c>
      <c r="G18" s="29">
        <v>0</v>
      </c>
      <c r="H18" s="29">
        <v>33</v>
      </c>
      <c r="I18" s="29">
        <v>64</v>
      </c>
      <c r="J18" s="29">
        <v>56</v>
      </c>
      <c r="K18" s="29">
        <v>38</v>
      </c>
      <c r="L18" s="29">
        <v>28</v>
      </c>
      <c r="M18" s="29">
        <v>56</v>
      </c>
      <c r="N18" s="29">
        <v>228</v>
      </c>
      <c r="O18" s="29">
        <v>209</v>
      </c>
      <c r="P18" s="29">
        <v>244</v>
      </c>
      <c r="Q18" s="29">
        <v>0</v>
      </c>
      <c r="R18" s="36">
        <v>255</v>
      </c>
      <c r="S18" s="20"/>
    </row>
    <row r="19" ht="13.65" customHeight="1">
      <c r="A19" t="s" s="30">
        <v>164</v>
      </c>
      <c r="B19" s="31">
        <f>(E19-F19)/F19</f>
        <v>-0.427369191364801</v>
      </c>
      <c r="C19" s="32">
        <v>2132</v>
      </c>
      <c r="D19" s="33">
        <v>-6107</v>
      </c>
      <c r="E19" s="34">
        <v>4695</v>
      </c>
      <c r="F19" s="35">
        <v>8199</v>
      </c>
      <c r="G19" s="29">
        <v>615</v>
      </c>
      <c r="H19" s="29">
        <v>3965</v>
      </c>
      <c r="I19" s="29">
        <v>4567</v>
      </c>
      <c r="J19" s="29">
        <v>4610</v>
      </c>
      <c r="K19" s="29">
        <v>2555</v>
      </c>
      <c r="L19" s="29">
        <v>711</v>
      </c>
      <c r="M19" s="29">
        <v>1509</v>
      </c>
      <c r="N19" s="29">
        <v>610</v>
      </c>
      <c r="O19" s="29">
        <v>738</v>
      </c>
      <c r="P19" s="29">
        <v>567</v>
      </c>
      <c r="Q19" s="29">
        <v>460</v>
      </c>
      <c r="R19" s="36">
        <v>0</v>
      </c>
      <c r="S19" s="20"/>
    </row>
    <row r="20" ht="14.15" customHeight="1">
      <c r="A20" t="s" s="37">
        <v>118</v>
      </c>
      <c r="B20" s="38">
        <f>(E20-F20)/F20</f>
        <v>-0.710992907801418</v>
      </c>
      <c r="C20" s="39">
        <v>-671</v>
      </c>
      <c r="D20" s="40">
        <v>-526</v>
      </c>
      <c r="E20" s="41">
        <v>163</v>
      </c>
      <c r="F20" s="42">
        <v>564</v>
      </c>
      <c r="G20" s="43">
        <v>47</v>
      </c>
      <c r="H20" s="43">
        <v>516</v>
      </c>
      <c r="I20" s="43">
        <v>181</v>
      </c>
      <c r="J20" s="43">
        <v>699</v>
      </c>
      <c r="K20" s="43">
        <v>1531</v>
      </c>
      <c r="L20" s="43">
        <v>745</v>
      </c>
      <c r="M20" s="43">
        <v>259</v>
      </c>
      <c r="N20" s="43">
        <v>367</v>
      </c>
      <c r="O20" s="43">
        <v>700</v>
      </c>
      <c r="P20" s="43">
        <v>597</v>
      </c>
      <c r="Q20" s="43">
        <v>488</v>
      </c>
      <c r="R20" s="44">
        <v>533</v>
      </c>
      <c r="S20" s="20"/>
    </row>
    <row r="21" ht="14.65" customHeight="1">
      <c r="A21" t="s" s="11">
        <v>119</v>
      </c>
      <c r="B21" s="45">
        <f>(E21-F21)/F21</f>
        <v>-0.5664885400098409</v>
      </c>
      <c r="C21" s="46">
        <v>-33022</v>
      </c>
      <c r="D21" s="47">
        <v>-46582</v>
      </c>
      <c r="E21" s="48">
        <f>SUM(E2:E20)</f>
        <v>37885</v>
      </c>
      <c r="F21" s="49">
        <f>SUM(F2:F20)</f>
        <v>87391</v>
      </c>
      <c r="G21" s="50">
        <f>SUM(G2:G20)</f>
        <v>25295</v>
      </c>
      <c r="H21" s="50">
        <f>SUM(H2:H20)</f>
        <v>76611</v>
      </c>
      <c r="I21" s="50">
        <f>SUM(I2:I20)</f>
        <v>70110</v>
      </c>
      <c r="J21" s="50">
        <f>SUM(J2:J20)</f>
        <v>65957</v>
      </c>
      <c r="K21" s="50">
        <f>SUM(K2:K20)</f>
        <v>60430</v>
      </c>
      <c r="L21" s="50">
        <f>SUM(L2:L20)</f>
        <v>55397</v>
      </c>
      <c r="M21" s="50">
        <f>SUM(M2:M20)</f>
        <v>55482</v>
      </c>
      <c r="N21" s="50">
        <f>SUM(N2:N20)</f>
        <v>34799</v>
      </c>
      <c r="O21" s="50">
        <f>SUM(O2:O20)</f>
        <v>59463</v>
      </c>
      <c r="P21" s="50">
        <f>SUM(P2:P20)</f>
        <v>55541</v>
      </c>
      <c r="Q21" s="50">
        <f>SUM(Q2:Q20)</f>
        <v>29739</v>
      </c>
      <c r="R21" s="51">
        <f>SUM(R2:R20)</f>
        <v>40724</v>
      </c>
      <c r="S21" s="20"/>
    </row>
    <row r="22" ht="14.15" customHeight="1">
      <c r="A22" s="52"/>
      <c r="B22" s="52"/>
      <c r="C22" s="52"/>
      <c r="D22" s="52"/>
      <c r="E22" s="52"/>
      <c r="F22" s="52"/>
      <c r="G22" s="52"/>
      <c r="H22" s="52"/>
      <c r="I22" s="52"/>
      <c r="J22" s="52"/>
      <c r="K22" s="52"/>
      <c r="L22" s="52"/>
      <c r="M22" s="52"/>
      <c r="N22" s="52"/>
      <c r="O22" s="52"/>
      <c r="P22" s="52"/>
      <c r="Q22" s="52"/>
      <c r="R22" s="52"/>
      <c r="S22" s="7"/>
    </row>
    <row r="23" ht="14.15" customHeight="1">
      <c r="A23" s="54"/>
      <c r="B23" s="54"/>
      <c r="C23" s="54"/>
      <c r="D23" s="54"/>
      <c r="E23" s="54"/>
      <c r="F23" s="54"/>
      <c r="G23" s="54"/>
      <c r="H23" s="54"/>
      <c r="I23" s="54"/>
      <c r="J23" s="54"/>
      <c r="K23" s="54"/>
      <c r="L23" s="54"/>
      <c r="M23" s="54"/>
      <c r="N23" s="54"/>
      <c r="O23" s="54"/>
      <c r="P23" s="54"/>
      <c r="Q23" s="54"/>
      <c r="R23" s="54"/>
      <c r="S23" s="7"/>
    </row>
    <row r="24" ht="14.65" customHeight="1">
      <c r="A24" t="s" s="11">
        <v>72</v>
      </c>
      <c r="B24" t="s" s="12">
        <v>44</v>
      </c>
      <c r="C24" t="s" s="13">
        <v>45</v>
      </c>
      <c r="D24" t="s" s="14">
        <v>46</v>
      </c>
      <c r="E24" s="15">
        <v>43983</v>
      </c>
      <c r="F24" s="16">
        <v>43617</v>
      </c>
      <c r="G24" s="17">
        <v>43252</v>
      </c>
      <c r="H24" s="18">
        <v>42887</v>
      </c>
      <c r="I24" s="18">
        <v>42522</v>
      </c>
      <c r="J24" s="18">
        <v>42156</v>
      </c>
      <c r="K24" s="18">
        <v>41791</v>
      </c>
      <c r="L24" s="18">
        <v>41426</v>
      </c>
      <c r="M24" s="18">
        <v>41061</v>
      </c>
      <c r="N24" s="18">
        <v>40695</v>
      </c>
      <c r="O24" s="18">
        <v>40330</v>
      </c>
      <c r="P24" s="18">
        <v>39965</v>
      </c>
      <c r="Q24" s="18">
        <v>39600</v>
      </c>
      <c r="R24" s="19">
        <v>39234</v>
      </c>
      <c r="S24" s="20"/>
    </row>
    <row r="25" ht="14.65" customHeight="1">
      <c r="A25" t="s" s="123">
        <v>118</v>
      </c>
      <c r="B25" s="124">
        <f>(E25-F25)/F25</f>
        <v>6.82142857142857</v>
      </c>
      <c r="C25" s="125">
        <v>-6</v>
      </c>
      <c r="D25" s="126">
        <v>-376</v>
      </c>
      <c r="E25" s="127">
        <v>219</v>
      </c>
      <c r="F25" s="128">
        <v>28</v>
      </c>
      <c r="G25" s="117">
        <v>0</v>
      </c>
      <c r="H25" s="117">
        <v>0</v>
      </c>
      <c r="I25" s="117">
        <v>0</v>
      </c>
      <c r="J25" s="117">
        <v>0</v>
      </c>
      <c r="K25" s="117">
        <v>158</v>
      </c>
      <c r="L25" s="117">
        <v>0</v>
      </c>
      <c r="M25" s="117">
        <v>151</v>
      </c>
      <c r="N25" s="117">
        <v>0</v>
      </c>
      <c r="O25" s="117">
        <v>0</v>
      </c>
      <c r="P25" s="117">
        <v>0</v>
      </c>
      <c r="Q25" s="117">
        <v>50</v>
      </c>
      <c r="R25" s="118">
        <v>0</v>
      </c>
      <c r="S25" s="20"/>
    </row>
    <row r="26" ht="14.65" customHeight="1">
      <c r="A26" t="s" s="11">
        <v>119</v>
      </c>
      <c r="B26" s="45">
        <f>(E26-F26)/F26</f>
        <v>6.82142857142857</v>
      </c>
      <c r="C26" s="46">
        <v>-6</v>
      </c>
      <c r="D26" s="47">
        <v>-376</v>
      </c>
      <c r="E26" s="48">
        <f>SUM(E25)</f>
        <v>219</v>
      </c>
      <c r="F26" s="49">
        <f>SUM(F25)</f>
        <v>28</v>
      </c>
      <c r="G26" s="50">
        <v>0</v>
      </c>
      <c r="H26" s="50">
        <v>0</v>
      </c>
      <c r="I26" s="50">
        <v>0</v>
      </c>
      <c r="J26" s="50">
        <v>0</v>
      </c>
      <c r="K26" s="50">
        <f>SUM(K25)</f>
        <v>158</v>
      </c>
      <c r="L26" s="50">
        <f>SUM(L25)</f>
        <v>0</v>
      </c>
      <c r="M26" s="50">
        <f>SUM(M25)</f>
        <v>151</v>
      </c>
      <c r="N26" s="50">
        <v>0</v>
      </c>
      <c r="O26" s="50">
        <f>SUM(O25)</f>
        <v>0</v>
      </c>
      <c r="P26" s="50">
        <f>SUM(P25)</f>
        <v>0</v>
      </c>
      <c r="Q26" s="117">
        <f>SUM(Q25)</f>
        <v>50</v>
      </c>
      <c r="R26" s="118">
        <v>0</v>
      </c>
      <c r="S26" s="20"/>
    </row>
    <row r="27" ht="14.15" customHeight="1">
      <c r="A27" s="52"/>
      <c r="B27" s="52"/>
      <c r="C27" s="52"/>
      <c r="D27" s="52"/>
      <c r="E27" s="52"/>
      <c r="F27" s="52"/>
      <c r="G27" s="52"/>
      <c r="H27" s="52"/>
      <c r="I27" s="52"/>
      <c r="J27" s="52"/>
      <c r="K27" s="52"/>
      <c r="L27" s="52"/>
      <c r="M27" s="52"/>
      <c r="N27" s="52"/>
      <c r="O27" s="52"/>
      <c r="P27" s="52"/>
      <c r="Q27" s="52"/>
      <c r="R27" s="52"/>
      <c r="S27" s="7"/>
    </row>
    <row r="28" ht="13.65" customHeight="1">
      <c r="A28" s="7"/>
      <c r="B28" s="7"/>
      <c r="C28" s="7"/>
      <c r="D28" s="7"/>
      <c r="E28" s="7"/>
      <c r="F28" s="7"/>
      <c r="G28" s="7"/>
      <c r="H28" s="7"/>
      <c r="I28" s="7"/>
      <c r="J28" s="7"/>
      <c r="K28" s="7"/>
      <c r="L28" s="7"/>
      <c r="M28" s="7"/>
      <c r="N28" s="7"/>
      <c r="O28" s="7"/>
      <c r="P28" s="7"/>
      <c r="Q28" s="7"/>
      <c r="R28" s="7"/>
      <c r="S28" s="7"/>
    </row>
    <row r="29" ht="13.65" customHeight="1">
      <c r="A29" s="7"/>
      <c r="B29" s="7"/>
      <c r="C29" s="7"/>
      <c r="D29" s="7"/>
      <c r="E29" s="7"/>
      <c r="F29" s="7"/>
      <c r="G29" s="7"/>
      <c r="H29" s="7"/>
      <c r="I29" s="7"/>
      <c r="J29" s="7"/>
      <c r="K29" s="7"/>
      <c r="L29" s="7"/>
      <c r="M29" s="7"/>
      <c r="N29" s="7"/>
      <c r="O29" s="7"/>
      <c r="P29" s="7"/>
      <c r="Q29" s="7"/>
      <c r="R29" s="7"/>
      <c r="S29" s="7"/>
    </row>
  </sheetData>
  <pageMargins left="0.75" right="0.75" top="1" bottom="1" header="0.5" footer="0.5"/>
  <pageSetup firstPageNumber="1" fitToHeight="1" fitToWidth="1" scale="66" useFirstPageNumber="0" orientation="landscape"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dimension ref="A1:R41"/>
  <sheetViews>
    <sheetView workbookViewId="0" showGridLines="0" defaultGridColor="1"/>
  </sheetViews>
  <sheetFormatPr defaultColWidth="9.16667" defaultRowHeight="13.2" customHeight="1" outlineLevelRow="0" outlineLevelCol="0"/>
  <cols>
    <col min="1" max="1" width="29.3516" style="129" customWidth="1"/>
    <col min="2" max="2" width="10.6719" style="129" customWidth="1"/>
    <col min="3" max="7" width="11.5" style="129" customWidth="1"/>
    <col min="8" max="18" width="10.1719" style="129" customWidth="1"/>
    <col min="19" max="256" width="9.17188" style="129"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row>
    <row r="2" ht="14.15" customHeight="1">
      <c r="A2" t="s" s="21">
        <v>101</v>
      </c>
      <c r="B2" s="22"/>
      <c r="C2" s="23">
        <v>0</v>
      </c>
      <c r="D2" s="24">
        <v>0</v>
      </c>
      <c r="E2" s="25"/>
      <c r="F2" s="26">
        <v>0</v>
      </c>
      <c r="G2" s="27">
        <v>0</v>
      </c>
      <c r="H2" s="27">
        <v>0</v>
      </c>
      <c r="I2" s="27">
        <v>0</v>
      </c>
      <c r="J2" s="27">
        <v>0</v>
      </c>
      <c r="K2" s="27">
        <v>0</v>
      </c>
      <c r="L2" s="27">
        <v>0</v>
      </c>
      <c r="M2" s="27">
        <v>0</v>
      </c>
      <c r="N2" s="27">
        <v>0</v>
      </c>
      <c r="O2" s="27">
        <v>0</v>
      </c>
      <c r="P2" s="27">
        <v>0</v>
      </c>
      <c r="Q2" s="27">
        <v>0</v>
      </c>
      <c r="R2" s="28">
        <v>0</v>
      </c>
    </row>
    <row r="3" ht="13.65" customHeight="1">
      <c r="A3" t="s" s="30">
        <v>47</v>
      </c>
      <c r="B3" s="31">
        <f>(E3-F3)/F3</f>
        <v>-0.456416945499915</v>
      </c>
      <c r="C3" s="32">
        <v>-10463.3</v>
      </c>
      <c r="D3" s="33">
        <v>-11628.2</v>
      </c>
      <c r="E3" s="34">
        <v>9585</v>
      </c>
      <c r="F3" s="35">
        <v>17633</v>
      </c>
      <c r="G3" s="29">
        <v>1083.1</v>
      </c>
      <c r="H3" s="29">
        <v>7392</v>
      </c>
      <c r="I3" s="29">
        <v>5596</v>
      </c>
      <c r="J3" s="29">
        <v>8488</v>
      </c>
      <c r="K3" s="29">
        <v>11550</v>
      </c>
      <c r="L3" s="29">
        <v>971</v>
      </c>
      <c r="M3" s="29">
        <v>5419.301703339370</v>
      </c>
      <c r="N3" s="29">
        <v>5837.360296978520</v>
      </c>
      <c r="O3" s="59">
        <v>11246.1</v>
      </c>
      <c r="P3" s="59">
        <v>2911</v>
      </c>
      <c r="Q3" s="59">
        <v>1451</v>
      </c>
      <c r="R3" s="60">
        <v>794</v>
      </c>
    </row>
    <row r="4" ht="12.75" customHeight="1">
      <c r="A4" t="s" s="30">
        <v>106</v>
      </c>
      <c r="B4" s="31">
        <f>(E4-F4)/F4</f>
        <v>-0.488372093023256</v>
      </c>
      <c r="C4" s="32">
        <v>-7246.5</v>
      </c>
      <c r="D4" s="33">
        <v>-12861.51</v>
      </c>
      <c r="E4" s="34">
        <v>352</v>
      </c>
      <c r="F4" s="35">
        <v>688</v>
      </c>
      <c r="G4" s="29">
        <v>121</v>
      </c>
      <c r="H4" s="29">
        <v>597</v>
      </c>
      <c r="I4" s="29">
        <v>204</v>
      </c>
      <c r="J4" s="29">
        <v>5369</v>
      </c>
      <c r="K4" s="29">
        <v>960</v>
      </c>
      <c r="L4" s="29">
        <v>26</v>
      </c>
      <c r="M4" s="29">
        <v>664.4701216670981</v>
      </c>
      <c r="N4" s="61">
        <v>9.04393917590061</v>
      </c>
      <c r="O4" s="62"/>
      <c r="P4" s="62"/>
      <c r="Q4" s="62"/>
      <c r="R4" s="63"/>
    </row>
    <row r="5" ht="13.65" customHeight="1">
      <c r="A5" t="s" s="30">
        <v>107</v>
      </c>
      <c r="B5" s="31"/>
      <c r="C5" s="32">
        <v>0</v>
      </c>
      <c r="D5" s="33">
        <v>0</v>
      </c>
      <c r="E5" s="34"/>
      <c r="F5" s="35">
        <v>0</v>
      </c>
      <c r="G5" s="29">
        <v>0</v>
      </c>
      <c r="H5" s="29">
        <v>0</v>
      </c>
      <c r="I5" s="29">
        <v>2</v>
      </c>
      <c r="J5" s="29">
        <v>0</v>
      </c>
      <c r="K5" s="29">
        <v>2</v>
      </c>
      <c r="L5" s="29">
        <v>0</v>
      </c>
      <c r="M5" s="29">
        <v>0</v>
      </c>
      <c r="N5" s="29">
        <v>0</v>
      </c>
      <c r="O5" s="64">
        <v>0</v>
      </c>
      <c r="P5" s="64">
        <v>0</v>
      </c>
      <c r="Q5" s="64">
        <v>0</v>
      </c>
      <c r="R5" s="65">
        <v>0</v>
      </c>
    </row>
    <row r="6" ht="13.65" customHeight="1">
      <c r="A6" t="s" s="30">
        <v>50</v>
      </c>
      <c r="B6" s="31">
        <f>(E6-F6)/F6</f>
        <v>-0.382484832498022</v>
      </c>
      <c r="C6" s="32">
        <v>-13052.96</v>
      </c>
      <c r="D6" s="33">
        <v>-26058.59</v>
      </c>
      <c r="E6" s="34">
        <v>7023</v>
      </c>
      <c r="F6" s="35">
        <v>11373</v>
      </c>
      <c r="G6" s="29">
        <v>2885.4</v>
      </c>
      <c r="H6" s="29">
        <v>7803</v>
      </c>
      <c r="I6" s="29">
        <v>16350</v>
      </c>
      <c r="J6" s="29">
        <v>10444</v>
      </c>
      <c r="K6" s="29">
        <v>16224</v>
      </c>
      <c r="L6" s="29">
        <v>2685</v>
      </c>
      <c r="M6" s="29">
        <v>4464.314387781520</v>
      </c>
      <c r="N6" s="29">
        <v>10357.3201206675</v>
      </c>
      <c r="O6" s="29">
        <v>6384.7</v>
      </c>
      <c r="P6" s="29">
        <v>3677.6</v>
      </c>
      <c r="Q6" s="29">
        <v>3219</v>
      </c>
      <c r="R6" s="36">
        <v>1549</v>
      </c>
    </row>
    <row r="7" ht="13.65" customHeight="1">
      <c r="A7" t="s" s="30">
        <v>51</v>
      </c>
      <c r="B7" s="31">
        <f>(E7-F7)/F7</f>
        <v>1.38461538461538</v>
      </c>
      <c r="C7" s="32">
        <v>-1528.87</v>
      </c>
      <c r="D7" s="33">
        <v>-755.3</v>
      </c>
      <c r="E7" s="34">
        <v>31</v>
      </c>
      <c r="F7" s="35">
        <v>13</v>
      </c>
      <c r="G7" s="29">
        <v>3</v>
      </c>
      <c r="H7" s="29">
        <v>11</v>
      </c>
      <c r="I7" s="29">
        <v>0</v>
      </c>
      <c r="J7" s="29">
        <v>31</v>
      </c>
      <c r="K7" s="29">
        <v>84</v>
      </c>
      <c r="L7" s="29">
        <v>0</v>
      </c>
      <c r="M7" s="29">
        <v>0</v>
      </c>
      <c r="N7" s="29">
        <v>17.0829962211456</v>
      </c>
      <c r="O7" s="29">
        <v>28</v>
      </c>
      <c r="P7" s="29">
        <v>6</v>
      </c>
      <c r="Q7" s="29">
        <v>8</v>
      </c>
      <c r="R7" s="36">
        <v>14</v>
      </c>
    </row>
    <row r="8" ht="13.65" customHeight="1">
      <c r="A8" t="s" s="30">
        <v>108</v>
      </c>
      <c r="B8" s="31">
        <f>(E8-F8)/F8</f>
        <v>-1</v>
      </c>
      <c r="C8" s="32">
        <v>0</v>
      </c>
      <c r="D8" s="33">
        <v>0</v>
      </c>
      <c r="E8" s="34"/>
      <c r="F8" s="35">
        <v>5</v>
      </c>
      <c r="G8" s="29">
        <v>0</v>
      </c>
      <c r="H8" s="29">
        <v>0</v>
      </c>
      <c r="I8" s="29">
        <v>0</v>
      </c>
      <c r="J8" s="29">
        <v>0</v>
      </c>
      <c r="K8" s="29">
        <v>1</v>
      </c>
      <c r="L8" s="29">
        <v>0</v>
      </c>
      <c r="M8" s="29">
        <v>29.1522443696609</v>
      </c>
      <c r="N8" s="29">
        <v>0</v>
      </c>
      <c r="O8" s="29">
        <v>0</v>
      </c>
      <c r="P8" s="29">
        <v>57</v>
      </c>
      <c r="Q8" s="29">
        <v>8</v>
      </c>
      <c r="R8" s="36">
        <v>31</v>
      </c>
    </row>
    <row r="9" ht="13.65" customHeight="1">
      <c r="A9" t="s" s="30">
        <v>52</v>
      </c>
      <c r="B9" s="31">
        <f>(E9-F9)/F9</f>
        <v>-0.244484154656749</v>
      </c>
      <c r="C9" s="32">
        <v>-70636.89</v>
      </c>
      <c r="D9" s="33">
        <v>-87145.64</v>
      </c>
      <c r="E9" s="34">
        <v>156011</v>
      </c>
      <c r="F9" s="35">
        <v>206496</v>
      </c>
      <c r="G9" s="29">
        <v>43211</v>
      </c>
      <c r="H9" s="29">
        <v>203673</v>
      </c>
      <c r="I9" s="29">
        <v>186422</v>
      </c>
      <c r="J9" s="29">
        <v>191259</v>
      </c>
      <c r="K9" s="29">
        <v>160554</v>
      </c>
      <c r="L9" s="29">
        <v>120146</v>
      </c>
      <c r="M9" s="29">
        <v>156794.843717318</v>
      </c>
      <c r="N9" s="29">
        <v>147935.732628729</v>
      </c>
      <c r="O9" s="29">
        <v>150762.03</v>
      </c>
      <c r="P9" s="29">
        <v>188867.1</v>
      </c>
      <c r="Q9" s="29">
        <v>108952</v>
      </c>
      <c r="R9" s="36">
        <v>117945</v>
      </c>
    </row>
    <row r="10" ht="13.65" customHeight="1">
      <c r="A10" t="s" s="30">
        <v>53</v>
      </c>
      <c r="B10" s="31">
        <f>(E10-F10)/F10</f>
        <v>-0.432647042141682</v>
      </c>
      <c r="C10" s="32">
        <v>-7587.8</v>
      </c>
      <c r="D10" s="33">
        <v>-10395.85</v>
      </c>
      <c r="E10" s="34">
        <v>10003</v>
      </c>
      <c r="F10" s="35">
        <v>17631</v>
      </c>
      <c r="G10" s="29">
        <v>12616.9</v>
      </c>
      <c r="H10" s="29">
        <v>7997</v>
      </c>
      <c r="I10" s="29">
        <v>17546</v>
      </c>
      <c r="J10" s="29">
        <v>10712</v>
      </c>
      <c r="K10" s="29">
        <v>10134</v>
      </c>
      <c r="L10" s="29">
        <v>883</v>
      </c>
      <c r="M10" s="29">
        <v>6667.821962205540</v>
      </c>
      <c r="N10" s="29">
        <v>4118.006971426740</v>
      </c>
      <c r="O10" s="29">
        <v>2308.11</v>
      </c>
      <c r="P10" s="29">
        <v>2778</v>
      </c>
      <c r="Q10" s="29">
        <v>57</v>
      </c>
      <c r="R10" s="36">
        <v>246</v>
      </c>
    </row>
    <row r="11" ht="13.65" customHeight="1">
      <c r="A11" t="s" s="30">
        <v>55</v>
      </c>
      <c r="B11" s="31">
        <f>(E11-F11)/F11</f>
        <v>-1</v>
      </c>
      <c r="C11" s="32">
        <v>0</v>
      </c>
      <c r="D11" s="33">
        <v>0</v>
      </c>
      <c r="E11" s="34"/>
      <c r="F11" s="35">
        <v>40</v>
      </c>
      <c r="G11" s="29">
        <v>248</v>
      </c>
      <c r="H11" s="29">
        <v>258</v>
      </c>
      <c r="I11" s="29">
        <v>420</v>
      </c>
      <c r="J11" s="29">
        <v>301</v>
      </c>
      <c r="K11" s="29">
        <v>1783</v>
      </c>
      <c r="L11" s="29">
        <v>895</v>
      </c>
      <c r="M11" s="29">
        <v>1306.824747605490</v>
      </c>
      <c r="N11" s="29">
        <v>214.039893829648</v>
      </c>
      <c r="O11" s="29">
        <v>1855.07</v>
      </c>
      <c r="P11" s="29">
        <v>2142</v>
      </c>
      <c r="Q11" s="29">
        <v>1367</v>
      </c>
      <c r="R11" s="36">
        <v>1689</v>
      </c>
    </row>
    <row r="12" ht="13.65" customHeight="1">
      <c r="A12" t="s" s="30">
        <v>56</v>
      </c>
      <c r="B12" s="31">
        <f>(E12-F12)/F12</f>
        <v>-0.302153110047847</v>
      </c>
      <c r="C12" s="32">
        <v>-630.1</v>
      </c>
      <c r="D12" s="33">
        <v>-228.5</v>
      </c>
      <c r="E12" s="34">
        <v>2917</v>
      </c>
      <c r="F12" s="35">
        <v>4180</v>
      </c>
      <c r="G12" s="29">
        <v>1981</v>
      </c>
      <c r="H12" s="29">
        <v>2783</v>
      </c>
      <c r="I12" s="29">
        <v>5852</v>
      </c>
      <c r="J12" s="29">
        <v>5174</v>
      </c>
      <c r="K12" s="29">
        <v>7910</v>
      </c>
      <c r="L12" s="29">
        <v>3745</v>
      </c>
      <c r="M12" s="29">
        <v>6930.192161532490</v>
      </c>
      <c r="N12" s="29">
        <v>1405.830100787220</v>
      </c>
      <c r="O12" s="29">
        <v>7683.94</v>
      </c>
      <c r="P12" s="29">
        <v>8221</v>
      </c>
      <c r="Q12" s="29">
        <v>5758</v>
      </c>
      <c r="R12" s="36">
        <v>4555</v>
      </c>
    </row>
    <row r="13" ht="13.65" customHeight="1">
      <c r="A13" t="s" s="30">
        <v>57</v>
      </c>
      <c r="B13" s="31"/>
      <c r="C13" s="32">
        <v>0</v>
      </c>
      <c r="D13" s="33">
        <v>0</v>
      </c>
      <c r="E13" s="34"/>
      <c r="F13" s="35">
        <v>0</v>
      </c>
      <c r="G13" s="29">
        <v>0</v>
      </c>
      <c r="H13" s="29">
        <v>0</v>
      </c>
      <c r="I13" s="29">
        <v>0</v>
      </c>
      <c r="J13" s="29">
        <v>0</v>
      </c>
      <c r="K13" s="29"/>
      <c r="L13" s="29">
        <v>0</v>
      </c>
      <c r="M13" s="29">
        <v>0</v>
      </c>
      <c r="N13" s="29">
        <v>0</v>
      </c>
      <c r="O13" s="29">
        <v>0</v>
      </c>
      <c r="P13" s="29">
        <v>0</v>
      </c>
      <c r="Q13" s="29">
        <v>0</v>
      </c>
      <c r="R13" s="36">
        <v>0</v>
      </c>
    </row>
    <row r="14" ht="13.65" customHeight="1">
      <c r="A14" t="s" s="30">
        <v>165</v>
      </c>
      <c r="B14" s="31">
        <f>(E14-F14)/F14</f>
        <v>-0.738672965428387</v>
      </c>
      <c r="C14" s="32">
        <v>-2029.55</v>
      </c>
      <c r="D14" s="33">
        <v>-1745.41</v>
      </c>
      <c r="E14" s="34">
        <v>1217</v>
      </c>
      <c r="F14" s="35">
        <v>4657</v>
      </c>
      <c r="G14" s="29">
        <v>42.9</v>
      </c>
      <c r="H14" s="29">
        <v>3203</v>
      </c>
      <c r="I14" s="29">
        <v>4487</v>
      </c>
      <c r="J14" s="29">
        <v>4694</v>
      </c>
      <c r="K14" s="29">
        <v>4576</v>
      </c>
      <c r="L14" s="29">
        <v>2699</v>
      </c>
      <c r="M14" s="29">
        <v>1878.811887134350</v>
      </c>
      <c r="N14" s="29">
        <v>3914.015898903650</v>
      </c>
      <c r="O14" s="29">
        <v>1304.41</v>
      </c>
      <c r="P14" s="29">
        <v>6638</v>
      </c>
      <c r="Q14" s="29">
        <v>697</v>
      </c>
      <c r="R14" s="36">
        <v>2131</v>
      </c>
    </row>
    <row r="15" ht="13.65" customHeight="1">
      <c r="A15" t="s" s="30">
        <v>113</v>
      </c>
      <c r="B15" s="31">
        <f>(E15-F15)/F15</f>
        <v>-0.521232619316047</v>
      </c>
      <c r="C15" s="32">
        <v>-8040.7</v>
      </c>
      <c r="D15" s="33">
        <v>-7194</v>
      </c>
      <c r="E15" s="34">
        <v>5096</v>
      </c>
      <c r="F15" s="35">
        <v>10644</v>
      </c>
      <c r="G15" s="29"/>
      <c r="H15" s="29"/>
      <c r="I15" s="29"/>
      <c r="J15" s="29"/>
      <c r="K15" s="29"/>
      <c r="L15" s="29"/>
      <c r="M15" s="29"/>
      <c r="N15" s="29"/>
      <c r="O15" s="29"/>
      <c r="P15" s="29"/>
      <c r="Q15" s="29"/>
      <c r="R15" s="36"/>
    </row>
    <row r="16" ht="13.65" customHeight="1">
      <c r="A16" t="s" s="30">
        <v>63</v>
      </c>
      <c r="B16" s="31">
        <f>(E16-F16)/F16</f>
        <v>-0.275815536259094</v>
      </c>
      <c r="C16" s="32">
        <v>-13691.19</v>
      </c>
      <c r="D16" s="33">
        <v>-22468.58</v>
      </c>
      <c r="E16" s="34">
        <v>12343</v>
      </c>
      <c r="F16" s="35">
        <v>17044</v>
      </c>
      <c r="G16" s="29">
        <v>5838.1</v>
      </c>
      <c r="H16" s="29">
        <v>22874</v>
      </c>
      <c r="I16" s="29">
        <v>16704</v>
      </c>
      <c r="J16" s="29">
        <v>12873</v>
      </c>
      <c r="K16" s="29">
        <v>16153</v>
      </c>
      <c r="L16" s="29">
        <v>3631</v>
      </c>
      <c r="M16" s="29">
        <v>5219.256991975150</v>
      </c>
      <c r="N16" s="29">
        <v>5678.588920334930</v>
      </c>
      <c r="O16" s="29">
        <v>10603.81</v>
      </c>
      <c r="P16" s="29">
        <v>7461.7</v>
      </c>
      <c r="Q16" s="29">
        <v>1606</v>
      </c>
      <c r="R16" s="36">
        <v>10459</v>
      </c>
    </row>
    <row r="17" ht="13.65" customHeight="1">
      <c r="A17" t="s" s="30">
        <v>166</v>
      </c>
      <c r="B17" s="31">
        <f>(E17-F17)/F17</f>
        <v>-0.9328089887640451</v>
      </c>
      <c r="C17" s="32">
        <v>-1202.3</v>
      </c>
      <c r="D17" s="33">
        <v>-4092</v>
      </c>
      <c r="E17" s="34">
        <v>299</v>
      </c>
      <c r="F17" s="35">
        <v>4450</v>
      </c>
      <c r="G17" s="29">
        <v>0</v>
      </c>
      <c r="H17" s="29">
        <v>2725</v>
      </c>
      <c r="I17" s="29">
        <v>2541</v>
      </c>
      <c r="J17" s="29">
        <v>2057</v>
      </c>
      <c r="K17" s="29">
        <v>1413</v>
      </c>
      <c r="L17" s="29">
        <v>69</v>
      </c>
      <c r="M17" s="29">
        <v>968.055563033911</v>
      </c>
      <c r="N17" s="29">
        <v>0</v>
      </c>
      <c r="O17" s="29">
        <v>841</v>
      </c>
      <c r="P17" s="29">
        <v>0</v>
      </c>
      <c r="Q17" s="29">
        <v>0</v>
      </c>
      <c r="R17" s="36">
        <v>0</v>
      </c>
    </row>
    <row r="18" ht="13.65" customHeight="1">
      <c r="A18" t="s" s="30">
        <v>67</v>
      </c>
      <c r="B18" s="31">
        <f>(E18-F18)/F18</f>
        <v>-1</v>
      </c>
      <c r="C18" s="32">
        <v>0</v>
      </c>
      <c r="D18" s="33">
        <v>-100</v>
      </c>
      <c r="E18" s="34"/>
      <c r="F18" s="35">
        <v>300</v>
      </c>
      <c r="G18" s="29">
        <v>9</v>
      </c>
      <c r="H18" s="29">
        <v>1179</v>
      </c>
      <c r="I18" s="29">
        <v>2813</v>
      </c>
      <c r="J18" s="29">
        <v>1884</v>
      </c>
      <c r="K18" s="29">
        <v>1796</v>
      </c>
      <c r="L18" s="29"/>
      <c r="M18" s="29">
        <v>1708.924669945640</v>
      </c>
      <c r="N18" s="29">
        <v>2090.1548317637</v>
      </c>
      <c r="O18" s="29">
        <v>279.79</v>
      </c>
      <c r="P18" s="29">
        <v>1268</v>
      </c>
      <c r="Q18" s="29">
        <v>0</v>
      </c>
      <c r="R18" s="36">
        <v>1173</v>
      </c>
    </row>
    <row r="19" ht="14.15" customHeight="1">
      <c r="A19" t="s" s="37">
        <v>70</v>
      </c>
      <c r="B19" s="38">
        <f>(E19-F19)/F19</f>
        <v>-0.833980205705414</v>
      </c>
      <c r="C19" s="39">
        <v>-9681</v>
      </c>
      <c r="D19" s="40">
        <v>-11142.05</v>
      </c>
      <c r="E19" s="41">
        <f>751+960</f>
        <v>1711</v>
      </c>
      <c r="F19" s="42">
        <v>10306</v>
      </c>
      <c r="G19" s="43">
        <v>659</v>
      </c>
      <c r="H19" s="43">
        <v>9767</v>
      </c>
      <c r="I19" s="43">
        <v>3032</v>
      </c>
      <c r="J19" s="43">
        <v>4308</v>
      </c>
      <c r="K19" s="43">
        <v>3801</v>
      </c>
      <c r="L19" s="43">
        <v>320</v>
      </c>
      <c r="M19" s="43">
        <v>2112.029842091640</v>
      </c>
      <c r="N19" s="43">
        <v>6961.823401182160</v>
      </c>
      <c r="O19" s="43">
        <v>3515</v>
      </c>
      <c r="P19" s="43">
        <v>873</v>
      </c>
      <c r="Q19" s="43">
        <v>197</v>
      </c>
      <c r="R19" s="44">
        <v>106</v>
      </c>
    </row>
    <row r="20" ht="14.65" customHeight="1">
      <c r="A20" t="s" s="11">
        <v>71</v>
      </c>
      <c r="B20" s="45">
        <f>(E20-F20)/F20</f>
        <v>-0.323682315196752</v>
      </c>
      <c r="C20" s="46">
        <v>-145791.16</v>
      </c>
      <c r="D20" s="47">
        <v>-195815.63</v>
      </c>
      <c r="E20" s="48">
        <f>SUM(E2:E19)</f>
        <v>206588</v>
      </c>
      <c r="F20" s="49">
        <f>SUM(F2:F19)</f>
        <v>305460</v>
      </c>
      <c r="G20" s="50">
        <f>SUM(G2:G19)</f>
        <v>68698.399999999994</v>
      </c>
      <c r="H20" s="50">
        <f>SUM(H2:H19)</f>
        <v>270262</v>
      </c>
      <c r="I20" s="50">
        <f>SUM(I2:I19)</f>
        <v>261969</v>
      </c>
      <c r="J20" s="50">
        <f>SUM(J2:J19)</f>
        <v>257594</v>
      </c>
      <c r="K20" s="50">
        <f>SUM(K2:K19)</f>
        <v>236941</v>
      </c>
      <c r="L20" s="50">
        <f>SUM(L2:L19)</f>
        <v>136070</v>
      </c>
      <c r="M20" s="50">
        <f>SUM(M2:M19)</f>
        <v>194164</v>
      </c>
      <c r="N20" s="50">
        <f>SUM(N2:N19)</f>
        <v>188539</v>
      </c>
      <c r="O20" s="50">
        <f>SUM(O2:O19)</f>
        <v>196811.96</v>
      </c>
      <c r="P20" s="50">
        <f>SUM(P2:P19)</f>
        <v>224900.4</v>
      </c>
      <c r="Q20" s="50">
        <f>SUM(Q2:Q19)</f>
        <v>123320</v>
      </c>
      <c r="R20" s="51">
        <f>SUM(R2:R19)</f>
        <v>140692</v>
      </c>
    </row>
    <row r="21" ht="14.15" customHeight="1">
      <c r="A21" s="52"/>
      <c r="B21" s="53"/>
      <c r="C21" s="53"/>
      <c r="D21" s="53"/>
      <c r="E21" s="53"/>
      <c r="F21" s="53"/>
      <c r="G21" s="53"/>
      <c r="H21" s="53"/>
      <c r="I21" s="52"/>
      <c r="J21" s="52"/>
      <c r="K21" s="52"/>
      <c r="L21" s="52"/>
      <c r="M21" s="52"/>
      <c r="N21" s="52"/>
      <c r="O21" s="52"/>
      <c r="P21" s="52"/>
      <c r="Q21" s="52"/>
      <c r="R21" s="52"/>
    </row>
    <row r="22" ht="14.15" customHeight="1">
      <c r="A22" s="54"/>
      <c r="B22" s="55"/>
      <c r="C22" s="55"/>
      <c r="D22" s="55"/>
      <c r="E22" s="55"/>
      <c r="F22" s="55"/>
      <c r="G22" s="55"/>
      <c r="H22" s="55"/>
      <c r="I22" s="54"/>
      <c r="J22" s="54"/>
      <c r="K22" s="54"/>
      <c r="L22" s="54"/>
      <c r="M22" s="54"/>
      <c r="N22" s="54"/>
      <c r="O22" s="54"/>
      <c r="P22" s="54"/>
      <c r="Q22" s="54"/>
      <c r="R22" s="54"/>
    </row>
    <row r="23" ht="14.65" customHeight="1">
      <c r="A23" t="s" s="11">
        <v>72</v>
      </c>
      <c r="B23" t="s" s="12">
        <v>44</v>
      </c>
      <c r="C23" t="s" s="13">
        <v>45</v>
      </c>
      <c r="D23" t="s" s="14">
        <v>46</v>
      </c>
      <c r="E23" s="15">
        <v>43983</v>
      </c>
      <c r="F23" s="16">
        <v>43617</v>
      </c>
      <c r="G23" s="17">
        <v>43252</v>
      </c>
      <c r="H23" s="18">
        <v>42887</v>
      </c>
      <c r="I23" s="18">
        <v>42522</v>
      </c>
      <c r="J23" s="18">
        <v>42156</v>
      </c>
      <c r="K23" s="18">
        <v>41791</v>
      </c>
      <c r="L23" s="18">
        <v>41426</v>
      </c>
      <c r="M23" s="18">
        <v>41061</v>
      </c>
      <c r="N23" s="18">
        <v>40695</v>
      </c>
      <c r="O23" s="18">
        <v>40330</v>
      </c>
      <c r="P23" s="18">
        <v>39965</v>
      </c>
      <c r="Q23" s="18">
        <v>39600</v>
      </c>
      <c r="R23" s="19">
        <v>39234</v>
      </c>
    </row>
    <row r="24" ht="14.15" customHeight="1">
      <c r="A24" t="s" s="21">
        <v>121</v>
      </c>
      <c r="B24" s="22"/>
      <c r="C24" s="23">
        <v>0</v>
      </c>
      <c r="D24" s="24">
        <v>-5606.922843992480</v>
      </c>
      <c r="E24" s="25">
        <v>0</v>
      </c>
      <c r="F24" s="26">
        <v>0</v>
      </c>
      <c r="G24" s="27">
        <v>1652.842687997420</v>
      </c>
      <c r="H24" s="27">
        <v>0</v>
      </c>
      <c r="I24" s="27">
        <v>54.1625927076461</v>
      </c>
      <c r="J24" s="27">
        <v>0</v>
      </c>
      <c r="K24" s="27">
        <v>0</v>
      </c>
      <c r="L24" s="27"/>
      <c r="M24" s="27"/>
      <c r="N24" s="27"/>
      <c r="O24" s="27"/>
      <c r="P24" s="27"/>
      <c r="Q24" s="27"/>
      <c r="R24" s="28"/>
    </row>
    <row r="25" ht="13.65" customHeight="1">
      <c r="A25" t="s" s="30">
        <v>124</v>
      </c>
      <c r="B25" s="31"/>
      <c r="C25" s="32">
        <v>0</v>
      </c>
      <c r="D25" s="33">
        <v>-9307.015617765081</v>
      </c>
      <c r="E25" s="34">
        <v>0</v>
      </c>
      <c r="F25" s="35">
        <v>0</v>
      </c>
      <c r="G25" s="29">
        <v>2037.7809362306</v>
      </c>
      <c r="H25" s="29">
        <v>0</v>
      </c>
      <c r="I25" s="29">
        <v>4632.711504646350</v>
      </c>
      <c r="J25" s="29">
        <v>402</v>
      </c>
      <c r="K25" s="29">
        <v>6010</v>
      </c>
      <c r="L25" s="29"/>
      <c r="M25" s="29"/>
      <c r="N25" s="29"/>
      <c r="O25" s="29"/>
      <c r="P25" s="29"/>
      <c r="Q25" s="29"/>
      <c r="R25" s="36"/>
    </row>
    <row r="26" ht="13.65" customHeight="1">
      <c r="A26" t="s" s="30">
        <v>167</v>
      </c>
      <c r="B26" s="31"/>
      <c r="C26" s="32">
        <v>0</v>
      </c>
      <c r="D26" s="33">
        <v>-231.902147081350</v>
      </c>
      <c r="E26" s="34">
        <v>0</v>
      </c>
      <c r="F26" s="35">
        <v>0</v>
      </c>
      <c r="G26" s="29">
        <v>0</v>
      </c>
      <c r="H26" s="29">
        <v>0</v>
      </c>
      <c r="I26" s="29">
        <v>0</v>
      </c>
      <c r="J26" s="29">
        <v>0</v>
      </c>
      <c r="K26" s="29">
        <v>0</v>
      </c>
      <c r="L26" s="29"/>
      <c r="M26" s="29"/>
      <c r="N26" s="29"/>
      <c r="O26" s="29"/>
      <c r="P26" s="29"/>
      <c r="Q26" s="29"/>
      <c r="R26" s="36"/>
    </row>
    <row r="27" ht="13.65" customHeight="1">
      <c r="A27" t="s" s="30">
        <v>126</v>
      </c>
      <c r="B27" s="31"/>
      <c r="C27" s="32">
        <v>0</v>
      </c>
      <c r="D27" s="33">
        <v>-810.358539711977</v>
      </c>
      <c r="E27" s="34">
        <v>0</v>
      </c>
      <c r="F27" s="35">
        <v>0</v>
      </c>
      <c r="G27" s="29">
        <v>873.419788816127</v>
      </c>
      <c r="H27" s="29">
        <v>0</v>
      </c>
      <c r="I27" s="29">
        <v>4.25</v>
      </c>
      <c r="J27" s="29">
        <v>0</v>
      </c>
      <c r="K27" s="29">
        <v>610</v>
      </c>
      <c r="L27" s="29"/>
      <c r="M27" s="29"/>
      <c r="N27" s="29"/>
      <c r="O27" s="29"/>
      <c r="P27" s="29"/>
      <c r="Q27" s="29"/>
      <c r="R27" s="36"/>
    </row>
    <row r="28" ht="14.15" customHeight="1">
      <c r="A28" t="s" s="37">
        <v>70</v>
      </c>
      <c r="B28" s="38"/>
      <c r="C28" s="39">
        <v>0</v>
      </c>
      <c r="D28" s="40">
        <v>-20.9512974838813</v>
      </c>
      <c r="E28" s="41">
        <v>0</v>
      </c>
      <c r="F28" s="42">
        <v>0</v>
      </c>
      <c r="G28" s="43">
        <v>0</v>
      </c>
      <c r="H28" s="43">
        <v>0</v>
      </c>
      <c r="I28" s="43">
        <v>0</v>
      </c>
      <c r="J28" s="43">
        <v>0</v>
      </c>
      <c r="K28" s="43">
        <v>0</v>
      </c>
      <c r="L28" s="43"/>
      <c r="M28" s="43"/>
      <c r="N28" s="43"/>
      <c r="O28" s="43"/>
      <c r="P28" s="43"/>
      <c r="Q28" s="43"/>
      <c r="R28" s="44"/>
    </row>
    <row r="29" ht="14.65" customHeight="1">
      <c r="A29" t="s" s="11">
        <v>71</v>
      </c>
      <c r="B29" s="45"/>
      <c r="C29" s="46">
        <v>0</v>
      </c>
      <c r="D29" s="47">
        <v>-15977.1504460348</v>
      </c>
      <c r="E29" s="48">
        <v>0</v>
      </c>
      <c r="F29" s="49">
        <v>0</v>
      </c>
      <c r="G29" s="50">
        <f>SUM(G24:G28)</f>
        <v>4564.043413044150</v>
      </c>
      <c r="H29" s="50">
        <v>0</v>
      </c>
      <c r="I29" s="50">
        <f>SUM(I24:I28)</f>
        <v>4691.124097354</v>
      </c>
      <c r="J29" s="50">
        <f>SUM(J24:J28)</f>
        <v>402</v>
      </c>
      <c r="K29" s="50">
        <f>SUM(K24:K28)</f>
        <v>6620</v>
      </c>
      <c r="L29" s="50">
        <v>0</v>
      </c>
      <c r="M29" s="50">
        <v>0</v>
      </c>
      <c r="N29" s="50">
        <v>0</v>
      </c>
      <c r="O29" s="50">
        <f>SUM(O24:O28)</f>
        <v>0</v>
      </c>
      <c r="P29" s="50">
        <f>SUM(P24:P28)</f>
        <v>0</v>
      </c>
      <c r="Q29" s="50">
        <f>SUM(Q24:Q28)</f>
        <v>0</v>
      </c>
      <c r="R29" s="51">
        <f>SUM(R24:R28)</f>
        <v>0</v>
      </c>
    </row>
    <row r="30" ht="14.15" customHeight="1">
      <c r="A30" t="s" s="66">
        <v>168</v>
      </c>
      <c r="B30" s="52"/>
      <c r="C30" s="52"/>
      <c r="D30" s="52"/>
      <c r="E30" s="52"/>
      <c r="F30" s="52"/>
      <c r="G30" s="52"/>
      <c r="H30" s="52"/>
      <c r="I30" s="52"/>
      <c r="J30" s="52"/>
      <c r="K30" s="52"/>
      <c r="L30" s="52"/>
      <c r="M30" s="52"/>
      <c r="N30" s="52"/>
      <c r="O30" s="52"/>
      <c r="P30" s="52"/>
      <c r="Q30" s="52"/>
      <c r="R30" s="52"/>
    </row>
    <row r="31" ht="13.65" customHeight="1">
      <c r="A31" s="7"/>
      <c r="B31" s="7"/>
      <c r="C31" s="7"/>
      <c r="D31" s="7"/>
      <c r="E31" s="7"/>
      <c r="F31" s="7"/>
      <c r="G31" s="7"/>
      <c r="H31" s="7"/>
      <c r="I31" s="7"/>
      <c r="J31" s="7"/>
      <c r="K31" s="7"/>
      <c r="L31" s="7"/>
      <c r="M31" s="7"/>
      <c r="N31" s="7"/>
      <c r="O31" s="7"/>
      <c r="P31" s="7"/>
      <c r="Q31" s="7"/>
      <c r="R31" s="7"/>
    </row>
    <row r="32" ht="13.65" customHeight="1">
      <c r="A32" s="7"/>
      <c r="B32" s="7"/>
      <c r="C32" s="7"/>
      <c r="D32" s="7"/>
      <c r="E32" s="7"/>
      <c r="F32" s="7"/>
      <c r="G32" s="7"/>
      <c r="H32" s="7"/>
      <c r="I32" s="7"/>
      <c r="J32" s="7"/>
      <c r="K32" s="7"/>
      <c r="L32" s="7"/>
      <c r="M32" s="7"/>
      <c r="N32" s="7"/>
      <c r="O32" s="7"/>
      <c r="P32" s="7"/>
      <c r="Q32" s="7"/>
      <c r="R32" s="7"/>
    </row>
    <row r="33" ht="13.65" customHeight="1">
      <c r="A33" s="7"/>
      <c r="B33" s="7"/>
      <c r="C33" s="7"/>
      <c r="D33" s="7"/>
      <c r="E33" s="7"/>
      <c r="F33" s="7"/>
      <c r="G33" s="7"/>
      <c r="H33" s="7"/>
      <c r="I33" s="7"/>
      <c r="J33" s="7"/>
      <c r="K33" s="7"/>
      <c r="L33" s="7"/>
      <c r="M33" s="7"/>
      <c r="N33" s="7"/>
      <c r="O33" s="7"/>
      <c r="P33" s="7"/>
      <c r="Q33" s="7"/>
      <c r="R33" s="7"/>
    </row>
    <row r="34" ht="13.65" customHeight="1">
      <c r="A34" s="7"/>
      <c r="B34" s="7"/>
      <c r="C34" s="7"/>
      <c r="D34" s="7"/>
      <c r="E34" s="7"/>
      <c r="F34" s="7"/>
      <c r="G34" s="7"/>
      <c r="H34" s="7"/>
      <c r="I34" s="7"/>
      <c r="J34" s="7"/>
      <c r="K34" s="7"/>
      <c r="L34" s="7"/>
      <c r="M34" s="7"/>
      <c r="N34" s="7"/>
      <c r="O34" s="7"/>
      <c r="P34" s="7"/>
      <c r="Q34" s="7"/>
      <c r="R34" s="7"/>
    </row>
    <row r="35" ht="13.65" customHeight="1">
      <c r="A35" s="7"/>
      <c r="B35" s="7"/>
      <c r="C35" s="7"/>
      <c r="D35" s="7"/>
      <c r="E35" s="7"/>
      <c r="F35" s="7"/>
      <c r="G35" s="7"/>
      <c r="H35" s="7"/>
      <c r="I35" s="7"/>
      <c r="J35" s="7"/>
      <c r="K35" s="7"/>
      <c r="L35" s="7"/>
      <c r="M35" s="7"/>
      <c r="N35" s="7"/>
      <c r="O35" s="7"/>
      <c r="P35" s="7"/>
      <c r="Q35" s="7"/>
      <c r="R35" s="7"/>
    </row>
    <row r="36" ht="18.5" customHeight="1">
      <c r="A36" s="7"/>
      <c r="B36" s="7"/>
      <c r="C36" s="7"/>
      <c r="D36" s="7"/>
      <c r="E36" s="7"/>
      <c r="F36" s="7"/>
      <c r="G36" s="7"/>
      <c r="H36" s="7"/>
      <c r="I36" s="7"/>
      <c r="J36" s="7"/>
      <c r="K36" s="7"/>
      <c r="L36" s="7"/>
      <c r="M36" s="7"/>
      <c r="N36" s="7"/>
      <c r="O36" s="7"/>
      <c r="P36" s="56"/>
      <c r="Q36" s="29"/>
      <c r="R36" s="29"/>
    </row>
    <row r="37" ht="18.5" customHeight="1">
      <c r="A37" s="7"/>
      <c r="B37" s="7"/>
      <c r="C37" s="7"/>
      <c r="D37" s="7"/>
      <c r="E37" s="7"/>
      <c r="F37" s="7"/>
      <c r="G37" s="7"/>
      <c r="H37" s="7"/>
      <c r="I37" s="7"/>
      <c r="J37" s="7"/>
      <c r="K37" s="7"/>
      <c r="L37" s="7"/>
      <c r="M37" s="7"/>
      <c r="N37" s="7"/>
      <c r="O37" s="7"/>
      <c r="P37" s="56"/>
      <c r="Q37" s="29"/>
      <c r="R37" s="29"/>
    </row>
    <row r="38" ht="18.5" customHeight="1">
      <c r="A38" s="7"/>
      <c r="B38" s="7"/>
      <c r="C38" s="7"/>
      <c r="D38" s="7"/>
      <c r="E38" s="7"/>
      <c r="F38" s="7"/>
      <c r="G38" s="7"/>
      <c r="H38" s="7"/>
      <c r="I38" s="7"/>
      <c r="J38" s="7"/>
      <c r="K38" s="7"/>
      <c r="L38" s="7"/>
      <c r="M38" s="7"/>
      <c r="N38" s="7"/>
      <c r="O38" s="7"/>
      <c r="P38" s="56"/>
      <c r="Q38" s="29"/>
      <c r="R38" s="29"/>
    </row>
    <row r="39" ht="18.5" customHeight="1">
      <c r="A39" s="7"/>
      <c r="B39" s="7"/>
      <c r="C39" s="7"/>
      <c r="D39" s="7"/>
      <c r="E39" s="7"/>
      <c r="F39" s="7"/>
      <c r="G39" s="7"/>
      <c r="H39" s="7"/>
      <c r="I39" s="7"/>
      <c r="J39" s="7"/>
      <c r="K39" s="7"/>
      <c r="L39" s="7"/>
      <c r="M39" s="7"/>
      <c r="N39" s="7"/>
      <c r="O39" s="7"/>
      <c r="P39" s="56"/>
      <c r="Q39" s="29"/>
      <c r="R39" s="29"/>
    </row>
    <row r="40" ht="18.5" customHeight="1">
      <c r="A40" s="7"/>
      <c r="B40" s="7"/>
      <c r="C40" s="7"/>
      <c r="D40" s="7"/>
      <c r="E40" s="7"/>
      <c r="F40" s="7"/>
      <c r="G40" s="7"/>
      <c r="H40" s="7"/>
      <c r="I40" s="7"/>
      <c r="J40" s="7"/>
      <c r="K40" s="7"/>
      <c r="L40" s="7"/>
      <c r="M40" s="7"/>
      <c r="N40" s="7"/>
      <c r="O40" s="7"/>
      <c r="P40" s="56"/>
      <c r="Q40" s="29"/>
      <c r="R40" s="29"/>
    </row>
    <row r="41" ht="18.5" customHeight="1">
      <c r="A41" s="7"/>
      <c r="B41" s="7"/>
      <c r="C41" s="7"/>
      <c r="D41" s="7"/>
      <c r="E41" s="7"/>
      <c r="F41" s="7"/>
      <c r="G41" s="7"/>
      <c r="H41" s="7"/>
      <c r="I41" s="7"/>
      <c r="J41" s="7"/>
      <c r="K41" s="7"/>
      <c r="L41" s="7"/>
      <c r="M41" s="7"/>
      <c r="N41" s="7"/>
      <c r="O41" s="7"/>
      <c r="P41" s="56"/>
      <c r="Q41" s="29"/>
      <c r="R41" s="29"/>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3.xml><?xml version="1.0" encoding="utf-8"?>
<worksheet xmlns:r="http://schemas.openxmlformats.org/officeDocument/2006/relationships" xmlns="http://schemas.openxmlformats.org/spreadsheetml/2006/main">
  <dimension ref="A1:R39"/>
  <sheetViews>
    <sheetView workbookViewId="0" showGridLines="0" defaultGridColor="1"/>
  </sheetViews>
  <sheetFormatPr defaultColWidth="9.16667" defaultRowHeight="13.2" customHeight="1" outlineLevelRow="0" outlineLevelCol="0"/>
  <cols>
    <col min="1" max="1" width="29.3516" style="130" customWidth="1"/>
    <col min="2" max="2" width="10.6719" style="130" customWidth="1"/>
    <col min="3" max="7" width="11.5" style="130" customWidth="1"/>
    <col min="8" max="18" width="10.1719" style="130" customWidth="1"/>
    <col min="19" max="256" width="9.17188" style="130"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row>
    <row r="2" ht="14.15" customHeight="1">
      <c r="A2" t="s" s="21">
        <v>102</v>
      </c>
      <c r="B2" s="22"/>
      <c r="C2" s="23">
        <v>0</v>
      </c>
      <c r="D2" s="24">
        <v>0</v>
      </c>
      <c r="E2" s="25"/>
      <c r="F2" s="26"/>
      <c r="G2" s="27">
        <v>0</v>
      </c>
      <c r="H2" s="27"/>
      <c r="I2" s="27"/>
      <c r="J2" s="27"/>
      <c r="K2" s="27">
        <v>0</v>
      </c>
      <c r="L2" s="27">
        <v>0</v>
      </c>
      <c r="M2" s="27">
        <v>0</v>
      </c>
      <c r="N2" s="27">
        <v>0</v>
      </c>
      <c r="O2" s="27">
        <v>0</v>
      </c>
      <c r="P2" s="27">
        <v>0</v>
      </c>
      <c r="Q2" s="27">
        <v>0</v>
      </c>
      <c r="R2" s="28">
        <v>0</v>
      </c>
    </row>
    <row r="3" ht="13.65" customHeight="1">
      <c r="A3" t="s" s="30">
        <v>48</v>
      </c>
      <c r="B3" s="31"/>
      <c r="C3" s="32">
        <v>0</v>
      </c>
      <c r="D3" s="33">
        <v>0</v>
      </c>
      <c r="E3" s="34"/>
      <c r="F3" s="35"/>
      <c r="G3" s="29">
        <v>0</v>
      </c>
      <c r="H3" s="29"/>
      <c r="I3" s="29"/>
      <c r="J3" s="29"/>
      <c r="K3" s="29">
        <v>0</v>
      </c>
      <c r="L3" s="29">
        <v>0</v>
      </c>
      <c r="M3" s="29">
        <v>0</v>
      </c>
      <c r="N3" s="29">
        <v>0</v>
      </c>
      <c r="O3" s="29">
        <v>0</v>
      </c>
      <c r="P3" s="29">
        <v>0</v>
      </c>
      <c r="Q3" s="29">
        <v>0</v>
      </c>
      <c r="R3" s="36">
        <v>1000</v>
      </c>
    </row>
    <row r="4" ht="13.65" customHeight="1">
      <c r="A4" t="s" s="30">
        <v>107</v>
      </c>
      <c r="B4" s="31"/>
      <c r="C4" s="32">
        <v>0</v>
      </c>
      <c r="D4" s="33">
        <v>0</v>
      </c>
      <c r="E4" s="34"/>
      <c r="F4" s="35"/>
      <c r="G4" s="29">
        <v>0</v>
      </c>
      <c r="H4" s="29"/>
      <c r="I4" s="29"/>
      <c r="J4" s="29"/>
      <c r="K4" s="29">
        <v>0</v>
      </c>
      <c r="L4" s="29">
        <v>0</v>
      </c>
      <c r="M4" s="29">
        <v>0</v>
      </c>
      <c r="N4" s="29">
        <v>0</v>
      </c>
      <c r="O4" s="29">
        <v>0</v>
      </c>
      <c r="P4" s="29">
        <v>0</v>
      </c>
      <c r="Q4" s="29">
        <v>0</v>
      </c>
      <c r="R4" s="36">
        <v>0</v>
      </c>
    </row>
    <row r="5" ht="13.65" customHeight="1">
      <c r="A5" t="s" s="30">
        <v>51</v>
      </c>
      <c r="B5" s="31">
        <f>(E5-F5)/F5</f>
        <v>0</v>
      </c>
      <c r="C5" s="32">
        <v>-2000</v>
      </c>
      <c r="D5" s="33">
        <v>-4000</v>
      </c>
      <c r="E5" s="34">
        <v>1000</v>
      </c>
      <c r="F5" s="35">
        <v>1000</v>
      </c>
      <c r="G5" s="29">
        <v>2000</v>
      </c>
      <c r="H5" s="29">
        <v>2000</v>
      </c>
      <c r="I5" s="29">
        <v>2000</v>
      </c>
      <c r="J5" s="29">
        <v>2000</v>
      </c>
      <c r="K5" s="29">
        <v>5000</v>
      </c>
      <c r="L5" s="29">
        <v>0</v>
      </c>
      <c r="M5" s="29">
        <v>0</v>
      </c>
      <c r="N5" s="29">
        <v>1000</v>
      </c>
      <c r="O5" s="29">
        <v>10000</v>
      </c>
      <c r="P5" s="29">
        <v>1000</v>
      </c>
      <c r="Q5" s="29">
        <v>0</v>
      </c>
      <c r="R5" s="36">
        <v>2000</v>
      </c>
    </row>
    <row r="6" ht="13.65" customHeight="1">
      <c r="A6" t="s" s="30">
        <v>108</v>
      </c>
      <c r="B6" s="31">
        <f>(E6-F6)/F6</f>
        <v>-0.466666666666667</v>
      </c>
      <c r="C6" s="32">
        <v>-14000</v>
      </c>
      <c r="D6" s="33">
        <v>-10000</v>
      </c>
      <c r="E6" s="34">
        <v>8000</v>
      </c>
      <c r="F6" s="35">
        <v>15000</v>
      </c>
      <c r="G6" s="29">
        <v>12000</v>
      </c>
      <c r="H6" s="29">
        <v>12000</v>
      </c>
      <c r="I6" s="29">
        <v>10000</v>
      </c>
      <c r="J6" s="29">
        <v>5000</v>
      </c>
      <c r="K6" s="29">
        <v>5000</v>
      </c>
      <c r="L6" s="29">
        <v>5000</v>
      </c>
      <c r="M6" s="29">
        <v>5000</v>
      </c>
      <c r="N6" s="29">
        <v>0</v>
      </c>
      <c r="O6" s="29">
        <v>0</v>
      </c>
      <c r="P6" s="29">
        <v>0</v>
      </c>
      <c r="Q6" s="29">
        <v>0</v>
      </c>
      <c r="R6" s="36">
        <v>2000</v>
      </c>
    </row>
    <row r="7" ht="13.65" customHeight="1">
      <c r="A7" t="s" s="30">
        <v>52</v>
      </c>
      <c r="B7" s="31">
        <f>(E7-F7)/F7</f>
        <v>-0.6</v>
      </c>
      <c r="C7" s="32">
        <v>-23000</v>
      </c>
      <c r="D7" s="33">
        <v>-25000</v>
      </c>
      <c r="E7" s="34">
        <v>12000</v>
      </c>
      <c r="F7" s="35">
        <v>30000</v>
      </c>
      <c r="G7" s="29">
        <v>20000</v>
      </c>
      <c r="H7" s="29">
        <v>23000</v>
      </c>
      <c r="I7" s="29">
        <v>25000</v>
      </c>
      <c r="J7" s="29">
        <v>20000</v>
      </c>
      <c r="K7" s="29">
        <v>25000</v>
      </c>
      <c r="L7" s="29">
        <v>8000</v>
      </c>
      <c r="M7" s="29">
        <v>7000</v>
      </c>
      <c r="N7" s="29">
        <v>3000</v>
      </c>
      <c r="O7" s="29">
        <v>16000</v>
      </c>
      <c r="P7" s="29">
        <v>3000</v>
      </c>
      <c r="Q7" s="29">
        <v>0</v>
      </c>
      <c r="R7" s="36">
        <v>8000</v>
      </c>
    </row>
    <row r="8" ht="13.65" customHeight="1">
      <c r="A8" t="s" s="30">
        <v>55</v>
      </c>
      <c r="B8" s="31">
        <f>(E8-F8)/F8</f>
        <v>-0.8125</v>
      </c>
      <c r="C8" s="32">
        <v>-35000</v>
      </c>
      <c r="D8" s="33">
        <v>-30000</v>
      </c>
      <c r="E8" s="34">
        <v>15000</v>
      </c>
      <c r="F8" s="35">
        <v>80000</v>
      </c>
      <c r="G8" s="29">
        <v>40000</v>
      </c>
      <c r="H8" s="29">
        <v>60000</v>
      </c>
      <c r="I8" s="29">
        <v>60000</v>
      </c>
      <c r="J8" s="29">
        <v>40000</v>
      </c>
      <c r="K8" s="29">
        <v>40000</v>
      </c>
      <c r="L8" s="29">
        <v>25000</v>
      </c>
      <c r="M8" s="29">
        <v>20000</v>
      </c>
      <c r="N8" s="29">
        <v>6000</v>
      </c>
      <c r="O8" s="29">
        <v>30000</v>
      </c>
      <c r="P8" s="29">
        <v>18000</v>
      </c>
      <c r="Q8" s="29">
        <v>0</v>
      </c>
      <c r="R8" s="36">
        <v>12000</v>
      </c>
    </row>
    <row r="9" ht="13.65" customHeight="1">
      <c r="A9" t="s" s="30">
        <v>56</v>
      </c>
      <c r="B9" s="31">
        <f>(E9-F9)/F9</f>
        <v>-0.8</v>
      </c>
      <c r="C9" s="32">
        <v>-3000</v>
      </c>
      <c r="D9" s="33">
        <v>-10000</v>
      </c>
      <c r="E9" s="34">
        <v>2000</v>
      </c>
      <c r="F9" s="35">
        <v>10000</v>
      </c>
      <c r="G9" s="29">
        <v>2000</v>
      </c>
      <c r="H9" s="29">
        <v>10000</v>
      </c>
      <c r="I9" s="29">
        <v>10000</v>
      </c>
      <c r="J9" s="29">
        <v>10000</v>
      </c>
      <c r="K9" s="29">
        <v>10000</v>
      </c>
      <c r="L9" s="29">
        <v>6000</v>
      </c>
      <c r="M9" s="29">
        <v>8000</v>
      </c>
      <c r="N9" s="29">
        <v>2000</v>
      </c>
      <c r="O9" s="29">
        <v>3000</v>
      </c>
      <c r="P9" s="29">
        <v>200</v>
      </c>
      <c r="Q9" s="29">
        <v>0</v>
      </c>
      <c r="R9" s="36">
        <v>0</v>
      </c>
    </row>
    <row r="10" ht="13.65" customHeight="1">
      <c r="A10" t="s" s="30">
        <v>169</v>
      </c>
      <c r="B10" s="31">
        <f>(E10-F10)/F10</f>
        <v>-1</v>
      </c>
      <c r="C10" s="32">
        <v>-3000</v>
      </c>
      <c r="D10" s="33">
        <v>-15000</v>
      </c>
      <c r="E10" s="34">
        <v>0</v>
      </c>
      <c r="F10" s="35">
        <v>20000</v>
      </c>
      <c r="G10" s="29">
        <v>10000</v>
      </c>
      <c r="H10" s="29">
        <v>12000</v>
      </c>
      <c r="I10" s="29">
        <v>15000</v>
      </c>
      <c r="J10" s="29">
        <v>12000</v>
      </c>
      <c r="K10" s="29">
        <v>10000</v>
      </c>
      <c r="L10" s="29">
        <v>7000</v>
      </c>
      <c r="M10" s="29">
        <v>10000</v>
      </c>
      <c r="N10" s="29">
        <v>0</v>
      </c>
      <c r="O10" s="29">
        <v>0</v>
      </c>
      <c r="P10" s="29">
        <v>0</v>
      </c>
      <c r="Q10" s="29">
        <v>0</v>
      </c>
      <c r="R10" s="36">
        <v>0</v>
      </c>
    </row>
    <row r="11" ht="13.65" customHeight="1">
      <c r="A11" t="s" s="30">
        <v>111</v>
      </c>
      <c r="B11" s="31"/>
      <c r="C11" s="32">
        <v>0</v>
      </c>
      <c r="D11" s="33">
        <v>0</v>
      </c>
      <c r="E11" s="34"/>
      <c r="F11" s="35"/>
      <c r="G11" s="29">
        <v>0</v>
      </c>
      <c r="H11" s="29"/>
      <c r="I11" s="29"/>
      <c r="J11" s="29"/>
      <c r="K11" s="29"/>
      <c r="L11" s="29"/>
      <c r="M11" s="29"/>
      <c r="N11" s="29">
        <v>0</v>
      </c>
      <c r="O11" s="29">
        <v>6000</v>
      </c>
      <c r="P11" s="29">
        <v>1500</v>
      </c>
      <c r="Q11" s="29">
        <v>0</v>
      </c>
      <c r="R11" s="36">
        <v>2000</v>
      </c>
    </row>
    <row r="12" ht="13.65" customHeight="1">
      <c r="A12" t="s" s="30">
        <v>170</v>
      </c>
      <c r="B12" s="31"/>
      <c r="C12" s="32">
        <v>0</v>
      </c>
      <c r="D12" s="33">
        <v>0</v>
      </c>
      <c r="E12" s="34"/>
      <c r="F12" s="35"/>
      <c r="G12" s="29">
        <v>0</v>
      </c>
      <c r="H12" s="29"/>
      <c r="I12" s="29"/>
      <c r="J12" s="29"/>
      <c r="K12" s="29"/>
      <c r="L12" s="29"/>
      <c r="M12" s="29"/>
      <c r="N12" s="29">
        <v>0</v>
      </c>
      <c r="O12" s="29">
        <v>0</v>
      </c>
      <c r="P12" s="29">
        <v>0</v>
      </c>
      <c r="Q12" s="29">
        <v>0</v>
      </c>
      <c r="R12" s="36">
        <v>0</v>
      </c>
    </row>
    <row r="13" ht="13.65" customHeight="1">
      <c r="A13" t="s" s="30">
        <v>63</v>
      </c>
      <c r="B13" s="31"/>
      <c r="C13" s="32">
        <v>0</v>
      </c>
      <c r="D13" s="33">
        <v>0</v>
      </c>
      <c r="E13" s="34"/>
      <c r="F13" s="35"/>
      <c r="G13" s="29">
        <v>0</v>
      </c>
      <c r="H13" s="29"/>
      <c r="I13" s="29"/>
      <c r="J13" s="29"/>
      <c r="K13" s="29"/>
      <c r="L13" s="29"/>
      <c r="M13" s="29"/>
      <c r="N13" s="29">
        <v>0</v>
      </c>
      <c r="O13" s="29">
        <v>0</v>
      </c>
      <c r="P13" s="29">
        <v>0</v>
      </c>
      <c r="Q13" s="29">
        <v>0</v>
      </c>
      <c r="R13" s="36">
        <v>0</v>
      </c>
    </row>
    <row r="14" ht="13.65" customHeight="1">
      <c r="A14" t="s" s="30">
        <v>114</v>
      </c>
      <c r="B14" s="31">
        <f>(E14-F14)/F14</f>
        <v>0.428571428571429</v>
      </c>
      <c r="C14" s="32">
        <v>-10000</v>
      </c>
      <c r="D14" s="33">
        <v>-8000</v>
      </c>
      <c r="E14" s="34">
        <v>10000</v>
      </c>
      <c r="F14" s="35">
        <v>7000</v>
      </c>
      <c r="G14" s="29"/>
      <c r="H14" s="29"/>
      <c r="I14" s="29"/>
      <c r="J14" s="29"/>
      <c r="K14" s="29"/>
      <c r="L14" s="29"/>
      <c r="M14" s="29"/>
      <c r="N14" s="29"/>
      <c r="O14" s="29"/>
      <c r="P14" s="29"/>
      <c r="Q14" s="29"/>
      <c r="R14" s="36"/>
    </row>
    <row r="15" ht="13.65" customHeight="1">
      <c r="A15" t="s" s="30">
        <v>116</v>
      </c>
      <c r="B15" s="31">
        <f>(E15-F15)/F15</f>
        <v>-0.888888888888889</v>
      </c>
      <c r="C15" s="32">
        <v>-10000</v>
      </c>
      <c r="D15" s="33">
        <v>-25000</v>
      </c>
      <c r="E15" s="34">
        <v>5000</v>
      </c>
      <c r="F15" s="35">
        <v>45000</v>
      </c>
      <c r="G15" s="29">
        <v>5000</v>
      </c>
      <c r="H15" s="29">
        <v>10000</v>
      </c>
      <c r="I15" s="29">
        <v>10000</v>
      </c>
      <c r="J15" s="29">
        <v>10000</v>
      </c>
      <c r="K15" s="29">
        <v>7000</v>
      </c>
      <c r="L15" s="29">
        <v>4000</v>
      </c>
      <c r="M15" s="29">
        <v>3000</v>
      </c>
      <c r="N15" s="29">
        <v>1000</v>
      </c>
      <c r="O15" s="29">
        <v>2000</v>
      </c>
      <c r="P15" s="29">
        <v>0</v>
      </c>
      <c r="Q15" s="29">
        <v>0</v>
      </c>
      <c r="R15" s="36">
        <v>0</v>
      </c>
    </row>
    <row r="16" ht="13.65" customHeight="1">
      <c r="A16" t="s" s="30">
        <v>66</v>
      </c>
      <c r="B16" s="31"/>
      <c r="C16" s="32">
        <v>0</v>
      </c>
      <c r="D16" s="33">
        <v>0</v>
      </c>
      <c r="E16" s="34"/>
      <c r="F16" s="35"/>
      <c r="G16" s="29">
        <v>0</v>
      </c>
      <c r="H16" s="29"/>
      <c r="I16" s="29"/>
      <c r="J16" s="29"/>
      <c r="K16" s="29"/>
      <c r="L16" s="29"/>
      <c r="M16" s="29"/>
      <c r="N16" s="29">
        <v>0</v>
      </c>
      <c r="O16" s="29">
        <v>0</v>
      </c>
      <c r="P16" s="29">
        <v>0</v>
      </c>
      <c r="Q16" s="29">
        <v>0</v>
      </c>
      <c r="R16" s="36">
        <v>0</v>
      </c>
    </row>
    <row r="17" ht="14.15" customHeight="1">
      <c r="A17" t="s" s="37">
        <v>70</v>
      </c>
      <c r="B17" s="38">
        <f>(E17-F17)/F17</f>
        <v>-0.833333333333333</v>
      </c>
      <c r="C17" s="39">
        <v>-5000</v>
      </c>
      <c r="D17" s="40">
        <v>-40000</v>
      </c>
      <c r="E17" s="41">
        <v>5000</v>
      </c>
      <c r="F17" s="42">
        <v>30000</v>
      </c>
      <c r="G17" s="43">
        <v>1000</v>
      </c>
      <c r="H17" s="43">
        <v>15000</v>
      </c>
      <c r="I17" s="43">
        <v>20000</v>
      </c>
      <c r="J17" s="43">
        <v>5000</v>
      </c>
      <c r="K17" s="43">
        <v>10000</v>
      </c>
      <c r="L17" s="43">
        <v>1000</v>
      </c>
      <c r="M17" s="43">
        <v>1000</v>
      </c>
      <c r="N17" s="43">
        <v>2000</v>
      </c>
      <c r="O17" s="43">
        <v>3000</v>
      </c>
      <c r="P17" s="43">
        <v>1300</v>
      </c>
      <c r="Q17" s="43">
        <v>0</v>
      </c>
      <c r="R17" s="44">
        <v>3000</v>
      </c>
    </row>
    <row r="18" ht="14.65" customHeight="1">
      <c r="A18" t="s" s="11">
        <v>71</v>
      </c>
      <c r="B18" s="45">
        <f>(E18-F18)/F18</f>
        <v>-0.756302521008403</v>
      </c>
      <c r="C18" s="46">
        <v>-105000</v>
      </c>
      <c r="D18" s="47">
        <v>-167000</v>
      </c>
      <c r="E18" s="48">
        <f>SUM(E2:E17)</f>
        <v>58000</v>
      </c>
      <c r="F18" s="49">
        <f>SUM(F2:F17)</f>
        <v>238000</v>
      </c>
      <c r="G18" s="50">
        <v>92000</v>
      </c>
      <c r="H18" s="50">
        <f>SUM(H2:H17)</f>
        <v>144000</v>
      </c>
      <c r="I18" s="50">
        <f>SUM(I2:I17)</f>
        <v>152000</v>
      </c>
      <c r="J18" s="50">
        <f>SUM(J2:J17)</f>
        <v>104000</v>
      </c>
      <c r="K18" s="50">
        <f>SUM(K2:K17)</f>
        <v>112000</v>
      </c>
      <c r="L18" s="50">
        <f>SUM(L2:L17)</f>
        <v>56000</v>
      </c>
      <c r="M18" s="50">
        <f>SUM(M2:M17)</f>
        <v>54000</v>
      </c>
      <c r="N18" s="50">
        <f>SUM(N2:N17)</f>
        <v>15000</v>
      </c>
      <c r="O18" s="50">
        <f>SUM(O2:O17)</f>
        <v>70000</v>
      </c>
      <c r="P18" s="50">
        <f>SUM(P2:P17)</f>
        <v>25000</v>
      </c>
      <c r="Q18" s="50">
        <f>SUM(Q2:Q17)</f>
        <v>0</v>
      </c>
      <c r="R18" s="51">
        <f>SUM(R2:R17)</f>
        <v>30000</v>
      </c>
    </row>
    <row r="19" ht="14.15" customHeight="1">
      <c r="A19" s="52"/>
      <c r="B19" s="53"/>
      <c r="C19" s="53"/>
      <c r="D19" s="53"/>
      <c r="E19" s="53"/>
      <c r="F19" s="53"/>
      <c r="G19" s="53"/>
      <c r="H19" s="53"/>
      <c r="I19" s="52"/>
      <c r="J19" s="52"/>
      <c r="K19" s="52"/>
      <c r="L19" s="52"/>
      <c r="M19" s="52"/>
      <c r="N19" s="52"/>
      <c r="O19" s="52"/>
      <c r="P19" s="52"/>
      <c r="Q19" s="52"/>
      <c r="R19" s="52"/>
    </row>
    <row r="20" ht="14.15" customHeight="1">
      <c r="A20" s="54"/>
      <c r="B20" s="55"/>
      <c r="C20" s="55"/>
      <c r="D20" s="55"/>
      <c r="E20" s="55"/>
      <c r="F20" s="55"/>
      <c r="G20" s="55"/>
      <c r="H20" s="55"/>
      <c r="I20" s="54"/>
      <c r="J20" s="54"/>
      <c r="K20" s="54"/>
      <c r="L20" s="54"/>
      <c r="M20" s="54"/>
      <c r="N20" s="54"/>
      <c r="O20" s="54"/>
      <c r="P20" s="54"/>
      <c r="Q20" s="54"/>
      <c r="R20" s="54"/>
    </row>
    <row r="21" ht="14.65" customHeight="1">
      <c r="A21" t="s" s="11">
        <v>72</v>
      </c>
      <c r="B21" t="s" s="12">
        <v>44</v>
      </c>
      <c r="C21" t="s" s="13">
        <v>45</v>
      </c>
      <c r="D21" t="s" s="14">
        <v>46</v>
      </c>
      <c r="E21" s="15">
        <v>43983</v>
      </c>
      <c r="F21" s="16">
        <v>43617</v>
      </c>
      <c r="G21" s="17">
        <v>43252</v>
      </c>
      <c r="H21" s="18">
        <v>42887</v>
      </c>
      <c r="I21" s="18">
        <v>42522</v>
      </c>
      <c r="J21" s="18">
        <v>42156</v>
      </c>
      <c r="K21" s="18">
        <v>41791</v>
      </c>
      <c r="L21" s="18">
        <v>41426</v>
      </c>
      <c r="M21" s="18">
        <v>41061</v>
      </c>
      <c r="N21" s="18">
        <v>40695</v>
      </c>
      <c r="O21" s="18">
        <v>40330</v>
      </c>
      <c r="P21" s="18">
        <v>39965</v>
      </c>
      <c r="Q21" s="18">
        <v>39600</v>
      </c>
      <c r="R21" s="19">
        <v>39234</v>
      </c>
    </row>
    <row r="22" ht="14.15" customHeight="1">
      <c r="A22" t="s" s="21">
        <v>124</v>
      </c>
      <c r="B22" s="22"/>
      <c r="C22" s="23">
        <v>0</v>
      </c>
      <c r="D22" s="24">
        <v>0</v>
      </c>
      <c r="E22" s="25">
        <v>0</v>
      </c>
      <c r="F22" s="26">
        <v>0</v>
      </c>
      <c r="G22" s="27">
        <v>0</v>
      </c>
      <c r="H22" s="27">
        <v>0</v>
      </c>
      <c r="I22" s="27">
        <v>0</v>
      </c>
      <c r="J22" s="27">
        <v>0</v>
      </c>
      <c r="K22" s="27">
        <v>0</v>
      </c>
      <c r="L22" s="27">
        <v>0</v>
      </c>
      <c r="M22" s="27">
        <v>0</v>
      </c>
      <c r="N22" s="27">
        <v>0</v>
      </c>
      <c r="O22" s="27">
        <v>0</v>
      </c>
      <c r="P22" s="27">
        <v>0</v>
      </c>
      <c r="Q22" s="27">
        <v>0</v>
      </c>
      <c r="R22" s="28">
        <v>0</v>
      </c>
    </row>
    <row r="23" ht="13.65" customHeight="1">
      <c r="A23" t="s" s="30">
        <v>125</v>
      </c>
      <c r="B23" s="31"/>
      <c r="C23" s="32">
        <v>0</v>
      </c>
      <c r="D23" s="33">
        <v>0</v>
      </c>
      <c r="E23" s="34">
        <v>0</v>
      </c>
      <c r="F23" s="35">
        <v>0</v>
      </c>
      <c r="G23" s="29">
        <v>0</v>
      </c>
      <c r="H23" s="29">
        <v>0</v>
      </c>
      <c r="I23" s="29">
        <v>0</v>
      </c>
      <c r="J23" s="29">
        <v>0</v>
      </c>
      <c r="K23" s="29">
        <v>0</v>
      </c>
      <c r="L23" s="29">
        <v>0</v>
      </c>
      <c r="M23" s="29">
        <v>0</v>
      </c>
      <c r="N23" s="29">
        <v>0</v>
      </c>
      <c r="O23" s="29">
        <v>0</v>
      </c>
      <c r="P23" s="29">
        <v>0</v>
      </c>
      <c r="Q23" s="29">
        <v>0</v>
      </c>
      <c r="R23" s="36">
        <v>0</v>
      </c>
    </row>
    <row r="24" ht="14.15" customHeight="1">
      <c r="A24" t="s" s="37">
        <v>70</v>
      </c>
      <c r="B24" s="38"/>
      <c r="C24" s="39">
        <v>0</v>
      </c>
      <c r="D24" s="40">
        <v>0</v>
      </c>
      <c r="E24" s="41">
        <v>0</v>
      </c>
      <c r="F24" s="42">
        <v>0</v>
      </c>
      <c r="G24" s="43">
        <v>0</v>
      </c>
      <c r="H24" s="43">
        <v>0</v>
      </c>
      <c r="I24" s="43">
        <v>0</v>
      </c>
      <c r="J24" s="43">
        <v>0</v>
      </c>
      <c r="K24" s="43">
        <v>0</v>
      </c>
      <c r="L24" s="43">
        <v>0</v>
      </c>
      <c r="M24" s="43">
        <v>0</v>
      </c>
      <c r="N24" s="43">
        <v>0</v>
      </c>
      <c r="O24" s="43">
        <v>0</v>
      </c>
      <c r="P24" s="43">
        <v>0</v>
      </c>
      <c r="Q24" s="43">
        <v>0</v>
      </c>
      <c r="R24" s="44">
        <v>0</v>
      </c>
    </row>
    <row r="25" ht="14.65" customHeight="1">
      <c r="A25" t="s" s="11">
        <v>71</v>
      </c>
      <c r="B25" s="45"/>
      <c r="C25" s="46">
        <v>0</v>
      </c>
      <c r="D25" s="47">
        <v>0</v>
      </c>
      <c r="E25" s="48">
        <v>0</v>
      </c>
      <c r="F25" s="49">
        <v>0</v>
      </c>
      <c r="G25" s="50">
        <v>0</v>
      </c>
      <c r="H25" s="50">
        <v>0</v>
      </c>
      <c r="I25" s="50">
        <f>SUM(I22:I24)</f>
        <v>0</v>
      </c>
      <c r="J25" s="50">
        <v>0</v>
      </c>
      <c r="K25" s="50">
        <f>SUM(K22:K24)</f>
        <v>0</v>
      </c>
      <c r="L25" s="50">
        <v>0</v>
      </c>
      <c r="M25" s="50">
        <v>0</v>
      </c>
      <c r="N25" s="50">
        <v>0</v>
      </c>
      <c r="O25" s="50">
        <f>SUM(O22:O24)</f>
        <v>0</v>
      </c>
      <c r="P25" s="50">
        <f>SUM(P22:P24)</f>
        <v>0</v>
      </c>
      <c r="Q25" s="50">
        <f>SUM(Q22:Q24)</f>
        <v>0</v>
      </c>
      <c r="R25" s="51">
        <f>SUM(R22:R24)</f>
        <v>0</v>
      </c>
    </row>
    <row r="26" ht="14.15" customHeight="1">
      <c r="A26" s="52"/>
      <c r="B26" s="52"/>
      <c r="C26" s="52"/>
      <c r="D26" s="52"/>
      <c r="E26" s="52"/>
      <c r="F26" s="52"/>
      <c r="G26" s="52"/>
      <c r="H26" s="52"/>
      <c r="I26" s="52"/>
      <c r="J26" s="52"/>
      <c r="K26" s="52"/>
      <c r="L26" s="52"/>
      <c r="M26" s="52"/>
      <c r="N26" s="52"/>
      <c r="O26" s="52"/>
      <c r="P26" s="52"/>
      <c r="Q26" s="52"/>
      <c r="R26" s="52"/>
    </row>
    <row r="27" ht="16.6" customHeight="1">
      <c r="A27" t="s" s="131">
        <v>171</v>
      </c>
      <c r="B27" s="7"/>
      <c r="C27" s="7"/>
      <c r="D27" s="7"/>
      <c r="E27" s="7"/>
      <c r="F27" s="7"/>
      <c r="G27" s="7"/>
      <c r="H27" s="7"/>
      <c r="I27" s="7"/>
      <c r="J27" s="7"/>
      <c r="K27" s="7"/>
      <c r="L27" s="7"/>
      <c r="M27" s="7"/>
      <c r="N27" s="7"/>
      <c r="O27" s="7"/>
      <c r="P27" s="7"/>
      <c r="Q27" s="7"/>
      <c r="R27" s="7"/>
    </row>
    <row r="28" ht="16.6" customHeight="1">
      <c r="A28" s="132"/>
      <c r="B28" s="7"/>
      <c r="C28" s="7"/>
      <c r="D28" s="7"/>
      <c r="E28" s="7"/>
      <c r="F28" s="7"/>
      <c r="G28" s="7"/>
      <c r="H28" s="7"/>
      <c r="I28" s="7"/>
      <c r="J28" s="7"/>
      <c r="K28" s="7"/>
      <c r="L28" s="7"/>
      <c r="M28" s="7"/>
      <c r="N28" s="7"/>
      <c r="O28" s="7"/>
      <c r="P28" s="7"/>
      <c r="Q28" s="7"/>
      <c r="R28" s="7"/>
    </row>
    <row r="29" ht="16.6" customHeight="1">
      <c r="A29" t="s" s="131">
        <v>172</v>
      </c>
      <c r="B29" s="7"/>
      <c r="C29" s="7"/>
      <c r="D29" s="7"/>
      <c r="E29" s="7"/>
      <c r="F29" s="7"/>
      <c r="G29" s="7"/>
      <c r="H29" s="7"/>
      <c r="I29" s="7"/>
      <c r="J29" s="7"/>
      <c r="K29" s="7"/>
      <c r="L29" s="7"/>
      <c r="M29" s="7"/>
      <c r="N29" s="7"/>
      <c r="O29" s="7"/>
      <c r="P29" s="7"/>
      <c r="Q29" s="7"/>
      <c r="R29" s="7"/>
    </row>
    <row r="30" ht="13.65" customHeight="1">
      <c r="A30" s="7"/>
      <c r="B30" s="7"/>
      <c r="C30" s="7"/>
      <c r="D30" s="7"/>
      <c r="E30" s="7"/>
      <c r="F30" s="7"/>
      <c r="G30" s="7"/>
      <c r="H30" s="7"/>
      <c r="I30" s="7"/>
      <c r="J30" s="7"/>
      <c r="K30" s="7"/>
      <c r="L30" s="7"/>
      <c r="M30" s="7"/>
      <c r="N30" s="7"/>
      <c r="O30" s="7"/>
      <c r="P30" s="7"/>
      <c r="Q30" s="7"/>
      <c r="R30" s="7"/>
    </row>
    <row r="31" ht="13.65" customHeight="1">
      <c r="A31" s="7"/>
      <c r="B31" s="7"/>
      <c r="C31" s="7"/>
      <c r="D31" s="7"/>
      <c r="E31" s="7"/>
      <c r="F31" s="7"/>
      <c r="G31" s="7"/>
      <c r="H31" s="7"/>
      <c r="I31" s="7"/>
      <c r="J31" s="7"/>
      <c r="K31" s="7"/>
      <c r="L31" s="7"/>
      <c r="M31" s="7"/>
      <c r="N31" s="7"/>
      <c r="O31" s="7"/>
      <c r="P31" s="7"/>
      <c r="Q31" s="7"/>
      <c r="R31" s="7"/>
    </row>
    <row r="32" ht="18.5" customHeight="1">
      <c r="A32" s="7"/>
      <c r="B32" s="7"/>
      <c r="C32" s="7"/>
      <c r="D32" s="7"/>
      <c r="E32" s="7"/>
      <c r="F32" s="7"/>
      <c r="G32" s="7"/>
      <c r="H32" s="7"/>
      <c r="I32" s="7"/>
      <c r="J32" s="7"/>
      <c r="K32" s="7"/>
      <c r="L32" s="7"/>
      <c r="M32" s="7"/>
      <c r="N32" s="7"/>
      <c r="O32" s="7"/>
      <c r="P32" s="56"/>
      <c r="Q32" s="29"/>
      <c r="R32" s="29"/>
    </row>
    <row r="33" ht="18.5" customHeight="1">
      <c r="A33" s="7"/>
      <c r="B33" s="7"/>
      <c r="C33" s="7"/>
      <c r="D33" s="7"/>
      <c r="E33" s="7"/>
      <c r="F33" s="7"/>
      <c r="G33" s="7"/>
      <c r="H33" s="7"/>
      <c r="I33" s="7"/>
      <c r="J33" s="7"/>
      <c r="K33" s="7"/>
      <c r="L33" s="7"/>
      <c r="M33" s="7"/>
      <c r="N33" s="7"/>
      <c r="O33" s="7"/>
      <c r="P33" s="56"/>
      <c r="Q33" s="29"/>
      <c r="R33" s="29"/>
    </row>
    <row r="34" ht="18.5" customHeight="1">
      <c r="A34" s="7"/>
      <c r="B34" s="7"/>
      <c r="C34" s="7"/>
      <c r="D34" s="7"/>
      <c r="E34" s="7"/>
      <c r="F34" s="7"/>
      <c r="G34" s="7"/>
      <c r="H34" s="7"/>
      <c r="I34" s="7"/>
      <c r="J34" s="7"/>
      <c r="K34" s="7"/>
      <c r="L34" s="7"/>
      <c r="M34" s="7"/>
      <c r="N34" s="7"/>
      <c r="O34" s="7"/>
      <c r="P34" s="56"/>
      <c r="Q34" s="29"/>
      <c r="R34" s="29"/>
    </row>
    <row r="35" ht="18.5" customHeight="1">
      <c r="A35" s="7"/>
      <c r="B35" s="7"/>
      <c r="C35" s="7"/>
      <c r="D35" s="7"/>
      <c r="E35" s="7"/>
      <c r="F35" s="7"/>
      <c r="G35" s="7"/>
      <c r="H35" s="7"/>
      <c r="I35" s="7"/>
      <c r="J35" s="7"/>
      <c r="K35" s="7"/>
      <c r="L35" s="7"/>
      <c r="M35" s="7"/>
      <c r="N35" s="7"/>
      <c r="O35" s="7"/>
      <c r="P35" s="56"/>
      <c r="Q35" s="29"/>
      <c r="R35" s="29"/>
    </row>
    <row r="36" ht="18.5" customHeight="1">
      <c r="A36" s="7"/>
      <c r="B36" s="7"/>
      <c r="C36" s="7"/>
      <c r="D36" s="7"/>
      <c r="E36" s="7"/>
      <c r="F36" s="7"/>
      <c r="G36" s="7"/>
      <c r="H36" s="7"/>
      <c r="I36" s="7"/>
      <c r="J36" s="7"/>
      <c r="K36" s="7"/>
      <c r="L36" s="7"/>
      <c r="M36" s="7"/>
      <c r="N36" s="7"/>
      <c r="O36" s="7"/>
      <c r="P36" s="56"/>
      <c r="Q36" s="29"/>
      <c r="R36" s="29"/>
    </row>
    <row r="37" ht="18.5" customHeight="1">
      <c r="A37" s="7"/>
      <c r="B37" s="7"/>
      <c r="C37" s="7"/>
      <c r="D37" s="7"/>
      <c r="E37" s="7"/>
      <c r="F37" s="7"/>
      <c r="G37" s="7"/>
      <c r="H37" s="7"/>
      <c r="I37" s="7"/>
      <c r="J37" s="7"/>
      <c r="K37" s="7"/>
      <c r="L37" s="7"/>
      <c r="M37" s="7"/>
      <c r="N37" s="7"/>
      <c r="O37" s="7"/>
      <c r="P37" s="56"/>
      <c r="Q37" s="29"/>
      <c r="R37" s="29"/>
    </row>
    <row r="38" ht="18.5" customHeight="1">
      <c r="A38" s="7"/>
      <c r="B38" s="7"/>
      <c r="C38" s="7"/>
      <c r="D38" s="7"/>
      <c r="E38" s="7"/>
      <c r="F38" s="7"/>
      <c r="G38" s="7"/>
      <c r="H38" s="7"/>
      <c r="I38" s="7"/>
      <c r="J38" s="7"/>
      <c r="K38" s="7"/>
      <c r="L38" s="7"/>
      <c r="M38" s="7"/>
      <c r="N38" s="7"/>
      <c r="O38" s="7"/>
      <c r="P38" s="56"/>
      <c r="Q38" s="29"/>
      <c r="R38" s="29"/>
    </row>
    <row r="39" ht="18.5" customHeight="1">
      <c r="A39" s="7"/>
      <c r="B39" s="7"/>
      <c r="C39" s="7"/>
      <c r="D39" s="7"/>
      <c r="E39" s="7"/>
      <c r="F39" s="7"/>
      <c r="G39" s="7"/>
      <c r="H39" s="7"/>
      <c r="I39" s="7"/>
      <c r="J39" s="7"/>
      <c r="K39" s="7"/>
      <c r="L39" s="7"/>
      <c r="M39" s="7"/>
      <c r="N39" s="7"/>
      <c r="O39" s="7"/>
      <c r="P39" s="56"/>
      <c r="Q39" s="29"/>
      <c r="R39" s="29"/>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4.xml><?xml version="1.0" encoding="utf-8"?>
<worksheet xmlns:r="http://schemas.openxmlformats.org/officeDocument/2006/relationships" xmlns="http://schemas.openxmlformats.org/spreadsheetml/2006/main">
  <dimension ref="A1:Q14"/>
  <sheetViews>
    <sheetView workbookViewId="0" showGridLines="0" defaultGridColor="1"/>
  </sheetViews>
  <sheetFormatPr defaultColWidth="9.16667" defaultRowHeight="13.2" customHeight="1" outlineLevelRow="0" outlineLevelCol="0"/>
  <cols>
    <col min="1" max="1" width="29" style="133" customWidth="1"/>
    <col min="2" max="2" width="11" style="133" customWidth="1"/>
    <col min="3" max="3" width="12.5" style="133" customWidth="1"/>
    <col min="4" max="7" width="11.8516" style="133" customWidth="1"/>
    <col min="8" max="8" width="11" style="133" customWidth="1"/>
    <col min="9" max="15" width="10.8516" style="133" customWidth="1"/>
    <col min="16" max="16" width="11.1719" style="133" customWidth="1"/>
    <col min="17" max="17" width="9.17188" style="133" customWidth="1"/>
    <col min="18" max="256" width="9.17188" style="133" customWidth="1"/>
  </cols>
  <sheetData>
    <row r="1" ht="14.65" customHeight="1">
      <c r="A1" t="s" s="11">
        <v>100</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9">
        <v>39965</v>
      </c>
      <c r="Q1" s="20"/>
    </row>
    <row r="2" ht="14.15" customHeight="1">
      <c r="A2" t="s" s="21">
        <v>51</v>
      </c>
      <c r="B2" s="22"/>
      <c r="C2" s="23">
        <v>0</v>
      </c>
      <c r="D2" s="24">
        <v>0</v>
      </c>
      <c r="E2" s="25"/>
      <c r="F2" s="26"/>
      <c r="G2" s="27"/>
      <c r="H2" s="27"/>
      <c r="I2" s="27"/>
      <c r="J2" s="27"/>
      <c r="K2" s="27"/>
      <c r="L2" s="27"/>
      <c r="M2" s="27"/>
      <c r="N2" s="27"/>
      <c r="O2" s="27"/>
      <c r="P2" s="28"/>
      <c r="Q2" s="20"/>
    </row>
    <row r="3" ht="13.65" customHeight="1">
      <c r="A3" t="s" s="30">
        <v>173</v>
      </c>
      <c r="B3" s="31"/>
      <c r="C3" s="32">
        <v>0</v>
      </c>
      <c r="D3" s="33">
        <v>0</v>
      </c>
      <c r="E3" s="34"/>
      <c r="F3" s="35"/>
      <c r="G3" s="29"/>
      <c r="H3" s="29"/>
      <c r="I3" s="29"/>
      <c r="J3" s="29"/>
      <c r="K3" s="29"/>
      <c r="L3" s="29"/>
      <c r="M3" s="29"/>
      <c r="N3" s="29"/>
      <c r="O3" s="29"/>
      <c r="P3" s="36"/>
      <c r="Q3" s="20"/>
    </row>
    <row r="4" ht="13.65" customHeight="1">
      <c r="A4" t="s" s="30">
        <v>56</v>
      </c>
      <c r="B4" s="31"/>
      <c r="C4" s="32">
        <v>0</v>
      </c>
      <c r="D4" s="33">
        <v>0</v>
      </c>
      <c r="E4" s="34"/>
      <c r="F4" s="35"/>
      <c r="G4" s="29"/>
      <c r="H4" s="29"/>
      <c r="I4" s="29"/>
      <c r="J4" s="29"/>
      <c r="K4" s="29"/>
      <c r="L4" s="29"/>
      <c r="M4" s="29"/>
      <c r="N4" s="29"/>
      <c r="O4" s="29"/>
      <c r="P4" s="36"/>
      <c r="Q4" s="20"/>
    </row>
    <row r="5" ht="13.65" customHeight="1">
      <c r="A5" t="s" s="30">
        <v>110</v>
      </c>
      <c r="B5" s="31"/>
      <c r="C5" s="32">
        <v>0</v>
      </c>
      <c r="D5" s="33">
        <v>0</v>
      </c>
      <c r="E5" s="34"/>
      <c r="F5" s="35"/>
      <c r="G5" s="29"/>
      <c r="H5" s="29"/>
      <c r="I5" s="29"/>
      <c r="J5" s="29"/>
      <c r="K5" s="29"/>
      <c r="L5" s="29"/>
      <c r="M5" s="29"/>
      <c r="N5" s="29"/>
      <c r="O5" s="29"/>
      <c r="P5" s="36"/>
      <c r="Q5" s="20"/>
    </row>
    <row r="6" ht="13.65" customHeight="1">
      <c r="A6" t="s" s="30">
        <v>63</v>
      </c>
      <c r="B6" s="31"/>
      <c r="C6" s="32">
        <v>0</v>
      </c>
      <c r="D6" s="33">
        <v>0</v>
      </c>
      <c r="E6" s="34"/>
      <c r="F6" s="35"/>
      <c r="G6" s="29"/>
      <c r="H6" s="29"/>
      <c r="I6" s="29"/>
      <c r="J6" s="29"/>
      <c r="K6" s="29"/>
      <c r="L6" s="29"/>
      <c r="M6" s="29"/>
      <c r="N6" s="29"/>
      <c r="O6" s="29"/>
      <c r="P6" s="36"/>
      <c r="Q6" s="20"/>
    </row>
    <row r="7" ht="13.65" customHeight="1">
      <c r="A7" t="s" s="30">
        <v>156</v>
      </c>
      <c r="B7" s="31"/>
      <c r="C7" s="32">
        <v>0</v>
      </c>
      <c r="D7" s="33">
        <v>0</v>
      </c>
      <c r="E7" s="34"/>
      <c r="F7" s="35"/>
      <c r="G7" s="29"/>
      <c r="H7" s="29"/>
      <c r="I7" s="29"/>
      <c r="J7" s="29"/>
      <c r="K7" s="29"/>
      <c r="L7" s="29"/>
      <c r="M7" s="29"/>
      <c r="N7" s="29"/>
      <c r="O7" s="29"/>
      <c r="P7" s="36"/>
      <c r="Q7" s="20"/>
    </row>
    <row r="8" ht="14.15" customHeight="1">
      <c r="A8" t="s" s="37">
        <v>118</v>
      </c>
      <c r="B8" s="38"/>
      <c r="C8" s="39">
        <v>0</v>
      </c>
      <c r="D8" s="40">
        <v>0</v>
      </c>
      <c r="E8" s="41"/>
      <c r="F8" s="42"/>
      <c r="G8" s="43"/>
      <c r="H8" s="43"/>
      <c r="I8" s="43"/>
      <c r="J8" s="43"/>
      <c r="K8" s="43"/>
      <c r="L8" s="43"/>
      <c r="M8" s="43"/>
      <c r="N8" s="43"/>
      <c r="O8" s="43"/>
      <c r="P8" s="44"/>
      <c r="Q8" s="20"/>
    </row>
    <row r="9" ht="14.65" customHeight="1">
      <c r="A9" t="s" s="11">
        <v>119</v>
      </c>
      <c r="B9" s="45"/>
      <c r="C9" s="46">
        <v>0</v>
      </c>
      <c r="D9" s="47">
        <v>0</v>
      </c>
      <c r="E9" s="48"/>
      <c r="F9" s="49"/>
      <c r="G9" s="50"/>
      <c r="H9" s="50"/>
      <c r="I9" s="50"/>
      <c r="J9" s="50"/>
      <c r="K9" s="50"/>
      <c r="L9" s="50"/>
      <c r="M9" s="50"/>
      <c r="N9" s="50"/>
      <c r="O9" s="50"/>
      <c r="P9" s="51"/>
      <c r="Q9" s="20"/>
    </row>
    <row r="10" ht="14.15" customHeight="1">
      <c r="A10" s="52"/>
      <c r="B10" s="52"/>
      <c r="C10" s="52"/>
      <c r="D10" s="52"/>
      <c r="E10" s="52"/>
      <c r="F10" s="52"/>
      <c r="G10" s="52"/>
      <c r="H10" s="52"/>
      <c r="I10" s="52"/>
      <c r="J10" s="52"/>
      <c r="K10" s="52"/>
      <c r="L10" s="52"/>
      <c r="M10" s="52"/>
      <c r="N10" s="52"/>
      <c r="O10" s="52"/>
      <c r="P10" s="52"/>
      <c r="Q10" s="7"/>
    </row>
    <row r="11" ht="14.15" customHeight="1">
      <c r="A11" s="54"/>
      <c r="B11" s="54"/>
      <c r="C11" s="54"/>
      <c r="D11" s="54"/>
      <c r="E11" s="54"/>
      <c r="F11" s="54"/>
      <c r="G11" s="54"/>
      <c r="H11" s="54"/>
      <c r="I11" s="54"/>
      <c r="J11" s="54"/>
      <c r="K11" s="54"/>
      <c r="L11" s="54"/>
      <c r="M11" s="54"/>
      <c r="N11" s="54"/>
      <c r="O11" s="54"/>
      <c r="P11" s="54"/>
      <c r="Q11" s="7"/>
    </row>
    <row r="12" ht="14.65" customHeight="1">
      <c r="A12" t="s" s="11">
        <v>100</v>
      </c>
      <c r="B12" t="s" s="12">
        <v>44</v>
      </c>
      <c r="C12" t="s" s="13">
        <v>45</v>
      </c>
      <c r="D12" t="s" s="14">
        <v>46</v>
      </c>
      <c r="E12" s="15">
        <v>43983</v>
      </c>
      <c r="F12" s="16">
        <v>43617</v>
      </c>
      <c r="G12" s="17">
        <v>43252</v>
      </c>
      <c r="H12" s="18">
        <v>42887</v>
      </c>
      <c r="I12" s="18">
        <v>42522</v>
      </c>
      <c r="J12" s="18">
        <v>42156</v>
      </c>
      <c r="K12" s="18">
        <v>41791</v>
      </c>
      <c r="L12" s="18">
        <v>41426</v>
      </c>
      <c r="M12" s="18">
        <v>41061</v>
      </c>
      <c r="N12" s="18">
        <v>40695</v>
      </c>
      <c r="O12" s="18">
        <v>40330</v>
      </c>
      <c r="P12" s="19">
        <v>39965</v>
      </c>
      <c r="Q12" s="20"/>
    </row>
    <row r="13" ht="14.65" customHeight="1">
      <c r="A13" t="s" s="123">
        <v>127</v>
      </c>
      <c r="B13" s="124">
        <f>(E13-F13)/F13</f>
        <v>-1</v>
      </c>
      <c r="C13" s="125">
        <v>-12058</v>
      </c>
      <c r="D13" s="126">
        <v>0</v>
      </c>
      <c r="E13" s="127"/>
      <c r="F13" s="128">
        <v>4925</v>
      </c>
      <c r="G13" s="117"/>
      <c r="H13" s="117"/>
      <c r="I13" s="117"/>
      <c r="J13" s="117"/>
      <c r="K13" s="117"/>
      <c r="L13" s="117"/>
      <c r="M13" s="117"/>
      <c r="N13" s="117">
        <v>0</v>
      </c>
      <c r="O13" s="117"/>
      <c r="P13" s="118"/>
      <c r="Q13" s="20"/>
    </row>
    <row r="14" ht="14.65" customHeight="1">
      <c r="A14" t="s" s="11">
        <v>119</v>
      </c>
      <c r="B14" s="45">
        <f>(E14-F14)/F14</f>
        <v>-1</v>
      </c>
      <c r="C14" s="46">
        <v>-12058</v>
      </c>
      <c r="D14" s="47">
        <v>0</v>
      </c>
      <c r="E14" s="48"/>
      <c r="F14" s="49">
        <v>4925</v>
      </c>
      <c r="G14" s="50"/>
      <c r="H14" s="50"/>
      <c r="I14" s="50"/>
      <c r="J14" s="50"/>
      <c r="K14" s="50"/>
      <c r="L14" s="50"/>
      <c r="M14" s="50"/>
      <c r="N14" s="50">
        <v>0</v>
      </c>
      <c r="O14" s="50"/>
      <c r="P14" s="51"/>
      <c r="Q14" s="20"/>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15.xml><?xml version="1.0" encoding="utf-8"?>
<worksheet xmlns:r="http://schemas.openxmlformats.org/officeDocument/2006/relationships" xmlns="http://schemas.openxmlformats.org/spreadsheetml/2006/main">
  <dimension ref="A1:U37"/>
  <sheetViews>
    <sheetView workbookViewId="0" showGridLines="0" defaultGridColor="1"/>
  </sheetViews>
  <sheetFormatPr defaultColWidth="9.16667" defaultRowHeight="13.2" customHeight="1" outlineLevelRow="0" outlineLevelCol="0"/>
  <cols>
    <col min="1" max="1" width="29.3516" style="134" customWidth="1"/>
    <col min="2" max="2" width="10.6719" style="134" customWidth="1"/>
    <col min="3" max="3" width="11.5" style="134" customWidth="1"/>
    <col min="4" max="7" width="11.8516" style="134" customWidth="1"/>
    <col min="8" max="18" width="10.1719" style="134" customWidth="1"/>
    <col min="19" max="21" width="9.17188" style="134" customWidth="1"/>
    <col min="22" max="256" width="9.17188" style="134"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c r="S1" s="20"/>
      <c r="T1" s="7"/>
      <c r="U1" s="7"/>
    </row>
    <row r="2" ht="14.15" customHeight="1">
      <c r="A2" t="s" s="21">
        <v>175</v>
      </c>
      <c r="B2" s="22">
        <f>(E2-F2)/F2</f>
        <v>-0.490989814572996</v>
      </c>
      <c r="C2" s="23">
        <v>-3881.974698877390</v>
      </c>
      <c r="D2" s="24">
        <v>-2749.499987302380</v>
      </c>
      <c r="E2" s="25">
        <v>3898</v>
      </c>
      <c r="F2" s="26">
        <v>7658</v>
      </c>
      <c r="G2" s="27">
        <v>1507</v>
      </c>
      <c r="H2" s="27">
        <v>7251</v>
      </c>
      <c r="I2" s="27">
        <v>3429</v>
      </c>
      <c r="J2" s="27">
        <v>907.223627599264</v>
      </c>
      <c r="K2" s="27">
        <v>3375.031227739740</v>
      </c>
      <c r="L2" s="27">
        <v>210.017559499485</v>
      </c>
      <c r="M2" s="27">
        <v>1329</v>
      </c>
      <c r="N2" s="27">
        <v>377.732435708146</v>
      </c>
      <c r="O2" s="27">
        <v>122</v>
      </c>
      <c r="P2" s="27">
        <v>855</v>
      </c>
      <c r="Q2" s="27">
        <v>2835</v>
      </c>
      <c r="R2" s="28">
        <v>928</v>
      </c>
      <c r="S2" s="20"/>
      <c r="T2" s="7"/>
      <c r="U2" s="7"/>
    </row>
    <row r="3" ht="13.65" customHeight="1">
      <c r="A3" t="s" s="30">
        <v>176</v>
      </c>
      <c r="B3" s="31">
        <f>(E3-F3)/F3</f>
        <v>2.11111111111111</v>
      </c>
      <c r="C3" s="32">
        <v>-79.6767225898825</v>
      </c>
      <c r="D3" s="33">
        <v>-170</v>
      </c>
      <c r="E3" s="34">
        <v>56</v>
      </c>
      <c r="F3" s="35">
        <v>18</v>
      </c>
      <c r="G3" s="29">
        <v>10</v>
      </c>
      <c r="H3" s="29">
        <v>0</v>
      </c>
      <c r="I3" s="29">
        <v>0</v>
      </c>
      <c r="J3" s="29">
        <v>5.35817449349598</v>
      </c>
      <c r="K3" s="29">
        <v>2.17710362335624</v>
      </c>
      <c r="L3" s="29">
        <v>0</v>
      </c>
      <c r="M3" s="29">
        <v>4</v>
      </c>
      <c r="N3" s="29">
        <v>97.8189382063191</v>
      </c>
      <c r="O3" s="29">
        <v>3</v>
      </c>
      <c r="P3" s="29">
        <v>105</v>
      </c>
      <c r="Q3" s="29">
        <v>135</v>
      </c>
      <c r="R3" s="36">
        <v>179</v>
      </c>
      <c r="S3" s="20"/>
      <c r="T3" s="7"/>
      <c r="U3" s="7"/>
    </row>
    <row r="4" ht="13.65" customHeight="1">
      <c r="A4" t="s" s="30">
        <v>177</v>
      </c>
      <c r="B4" s="31">
        <f>(E4-F4)/F4</f>
        <v>0.462434461391802</v>
      </c>
      <c r="C4" s="32">
        <v>-20926.8378690231</v>
      </c>
      <c r="D4" s="33">
        <v>-17966.220424675</v>
      </c>
      <c r="E4" s="34">
        <v>49091</v>
      </c>
      <c r="F4" s="35">
        <v>33568</v>
      </c>
      <c r="G4" s="29">
        <v>23499</v>
      </c>
      <c r="H4" s="29">
        <v>53641</v>
      </c>
      <c r="I4" s="29">
        <v>22253</v>
      </c>
      <c r="J4" s="29">
        <v>33268.317990652</v>
      </c>
      <c r="K4" s="29">
        <v>36702.941715546</v>
      </c>
      <c r="L4" s="29">
        <v>13425.8690826424</v>
      </c>
      <c r="M4" s="29">
        <v>36829</v>
      </c>
      <c r="N4" s="29">
        <v>23291.3670324383</v>
      </c>
      <c r="O4" s="29">
        <v>24763</v>
      </c>
      <c r="P4" s="29">
        <v>42081</v>
      </c>
      <c r="Q4" s="29">
        <v>39485</v>
      </c>
      <c r="R4" s="36">
        <v>35405</v>
      </c>
      <c r="S4" s="20"/>
      <c r="T4" s="7"/>
      <c r="U4" s="7"/>
    </row>
    <row r="5" ht="13.65" customHeight="1">
      <c r="A5" t="s" s="30">
        <v>53</v>
      </c>
      <c r="B5" s="31">
        <f>(E5-F5)/F5</f>
        <v>0.216426560688856</v>
      </c>
      <c r="C5" s="32">
        <v>-2320.398877003010</v>
      </c>
      <c r="D5" s="33">
        <v>-2614.076061010860</v>
      </c>
      <c r="E5" s="34">
        <v>7346</v>
      </c>
      <c r="F5" s="35">
        <v>6039</v>
      </c>
      <c r="G5" s="29">
        <v>4773</v>
      </c>
      <c r="H5" s="29">
        <v>4476</v>
      </c>
      <c r="I5" s="29">
        <v>3875</v>
      </c>
      <c r="J5" s="29">
        <v>2465.316742293160</v>
      </c>
      <c r="K5" s="29">
        <v>1713.754900265150</v>
      </c>
      <c r="L5" s="29">
        <v>964.299865900277</v>
      </c>
      <c r="M5" s="29">
        <v>1861</v>
      </c>
      <c r="N5" s="29">
        <v>4</v>
      </c>
      <c r="O5" s="29">
        <v>609</v>
      </c>
      <c r="P5" s="29">
        <v>779</v>
      </c>
      <c r="Q5" s="29">
        <v>475</v>
      </c>
      <c r="R5" s="36">
        <v>101</v>
      </c>
      <c r="S5" s="20"/>
      <c r="T5" s="29"/>
      <c r="U5" s="29"/>
    </row>
    <row r="6" ht="13.65" customHeight="1">
      <c r="A6" t="s" s="30">
        <v>63</v>
      </c>
      <c r="B6" s="31">
        <f>(E6-F6)/F6</f>
        <v>0.0809751850239443</v>
      </c>
      <c r="C6" s="32">
        <v>-3946.875319102670</v>
      </c>
      <c r="D6" s="33">
        <v>-2641.067260174330</v>
      </c>
      <c r="E6" s="34">
        <v>4966</v>
      </c>
      <c r="F6" s="35">
        <v>4594</v>
      </c>
      <c r="G6" s="29">
        <v>1254</v>
      </c>
      <c r="H6" s="29">
        <v>2889</v>
      </c>
      <c r="I6" s="29">
        <v>2896</v>
      </c>
      <c r="J6" s="29">
        <v>1387.857887809560</v>
      </c>
      <c r="K6" s="29">
        <v>303.897416764709</v>
      </c>
      <c r="L6" s="29">
        <v>332.622273511407</v>
      </c>
      <c r="M6" s="29">
        <v>255</v>
      </c>
      <c r="N6" s="29">
        <v>230.012423527350</v>
      </c>
      <c r="O6" s="29">
        <v>404</v>
      </c>
      <c r="P6" s="29">
        <v>1647</v>
      </c>
      <c r="Q6" s="29">
        <v>2220</v>
      </c>
      <c r="R6" s="36">
        <v>2095</v>
      </c>
      <c r="S6" s="20"/>
      <c r="T6" s="29"/>
      <c r="U6" s="29"/>
    </row>
    <row r="7" ht="14.15" customHeight="1">
      <c r="A7" t="s" s="37">
        <v>70</v>
      </c>
      <c r="B7" s="38">
        <f>(E7-F7)/F7</f>
        <v>2.04135893648449</v>
      </c>
      <c r="C7" s="39">
        <v>-3683.24</v>
      </c>
      <c r="D7" s="40">
        <v>-2335</v>
      </c>
      <c r="E7" s="41">
        <v>4118</v>
      </c>
      <c r="F7" s="42">
        <v>1354</v>
      </c>
      <c r="G7" s="43">
        <v>1500</v>
      </c>
      <c r="H7" s="43">
        <v>1322</v>
      </c>
      <c r="I7" s="43">
        <v>1430</v>
      </c>
      <c r="J7" s="43">
        <v>839.3</v>
      </c>
      <c r="K7" s="43">
        <v>954</v>
      </c>
      <c r="L7" s="43">
        <v>145</v>
      </c>
      <c r="M7" s="43">
        <v>670</v>
      </c>
      <c r="N7" s="43">
        <v>78.5</v>
      </c>
      <c r="O7" s="43">
        <v>48</v>
      </c>
      <c r="P7" s="43">
        <v>520</v>
      </c>
      <c r="Q7" s="43">
        <v>712</v>
      </c>
      <c r="R7" s="44">
        <v>1427</v>
      </c>
      <c r="S7" s="20"/>
      <c r="T7" s="29"/>
      <c r="U7" s="29"/>
    </row>
    <row r="8" ht="14.65" customHeight="1">
      <c r="A8" t="s" s="11">
        <v>71</v>
      </c>
      <c r="B8" s="45">
        <f>(E8-F8)/F8</f>
        <v>0.305160526760722</v>
      </c>
      <c r="C8" s="46">
        <v>-34839.0034865961</v>
      </c>
      <c r="D8" s="47">
        <v>-28475.8637331625</v>
      </c>
      <c r="E8" s="48">
        <f>SUM(E2:E7)</f>
        <v>69475</v>
      </c>
      <c r="F8" s="49">
        <f>SUM(F2:F7)</f>
        <v>53231</v>
      </c>
      <c r="G8" s="50">
        <f>SUM(G2:G7)</f>
        <v>32543</v>
      </c>
      <c r="H8" s="50">
        <f>SUM(H2:H7)</f>
        <v>69579</v>
      </c>
      <c r="I8" s="50">
        <f>SUM(I2:I7)</f>
        <v>33883</v>
      </c>
      <c r="J8" s="50">
        <f>SUM(J2:J7)</f>
        <v>38873.3744228475</v>
      </c>
      <c r="K8" s="50">
        <f>SUM(K2:K7)</f>
        <v>43051.802363939</v>
      </c>
      <c r="L8" s="50">
        <f>SUM(L2:L7)</f>
        <v>15077.8087815536</v>
      </c>
      <c r="M8" s="50">
        <f>SUM(M2:M7)</f>
        <v>40948</v>
      </c>
      <c r="N8" s="50">
        <f>SUM(N2:N7)</f>
        <v>24079.4308298801</v>
      </c>
      <c r="O8" s="50">
        <f>SUM(O2:O7)</f>
        <v>25949</v>
      </c>
      <c r="P8" s="50">
        <f>SUM(P2:P7)</f>
        <v>45987</v>
      </c>
      <c r="Q8" s="50">
        <f>SUM(Q2:Q7)</f>
        <v>45862</v>
      </c>
      <c r="R8" s="51">
        <f>SUM(R2:R7)</f>
        <v>40135</v>
      </c>
      <c r="S8" s="20"/>
      <c r="T8" s="29"/>
      <c r="U8" s="29"/>
    </row>
    <row r="9" ht="14.15" customHeight="1">
      <c r="A9" s="52"/>
      <c r="B9" s="53"/>
      <c r="C9" s="53"/>
      <c r="D9" s="53"/>
      <c r="E9" s="53"/>
      <c r="F9" s="53"/>
      <c r="G9" s="53"/>
      <c r="H9" s="52"/>
      <c r="I9" s="52"/>
      <c r="J9" s="52"/>
      <c r="K9" s="52"/>
      <c r="L9" s="52"/>
      <c r="M9" s="52"/>
      <c r="N9" s="52"/>
      <c r="O9" s="52"/>
      <c r="P9" s="52"/>
      <c r="Q9" s="52"/>
      <c r="R9" s="52"/>
      <c r="S9" s="7"/>
      <c r="T9" s="29"/>
      <c r="U9" s="29"/>
    </row>
    <row r="10" ht="14.15" customHeight="1">
      <c r="A10" s="54"/>
      <c r="B10" s="55"/>
      <c r="C10" s="55"/>
      <c r="D10" s="55"/>
      <c r="E10" s="55"/>
      <c r="F10" s="55"/>
      <c r="G10" s="55"/>
      <c r="H10" s="54"/>
      <c r="I10" s="54"/>
      <c r="J10" s="54"/>
      <c r="K10" s="54"/>
      <c r="L10" s="54"/>
      <c r="M10" s="54"/>
      <c r="N10" s="54"/>
      <c r="O10" s="54"/>
      <c r="P10" s="54"/>
      <c r="Q10" s="54"/>
      <c r="R10" s="54"/>
      <c r="S10" s="7"/>
      <c r="T10" s="7"/>
      <c r="U10" s="7"/>
    </row>
    <row r="11" ht="14.65" customHeight="1">
      <c r="A11" t="s" s="11">
        <v>72</v>
      </c>
      <c r="B11" t="s" s="12">
        <v>44</v>
      </c>
      <c r="C11" t="s" s="13">
        <v>45</v>
      </c>
      <c r="D11" t="s" s="14">
        <v>46</v>
      </c>
      <c r="E11" s="15">
        <v>43983</v>
      </c>
      <c r="F11" s="16">
        <v>43617</v>
      </c>
      <c r="G11" s="17">
        <v>43252</v>
      </c>
      <c r="H11" s="18">
        <v>42887</v>
      </c>
      <c r="I11" s="18">
        <v>42522</v>
      </c>
      <c r="J11" s="18">
        <v>42156</v>
      </c>
      <c r="K11" s="18">
        <v>41791</v>
      </c>
      <c r="L11" s="18">
        <v>41426</v>
      </c>
      <c r="M11" s="18">
        <v>41061</v>
      </c>
      <c r="N11" s="18">
        <v>40695</v>
      </c>
      <c r="O11" s="18">
        <v>40330</v>
      </c>
      <c r="P11" s="18">
        <v>39965</v>
      </c>
      <c r="Q11" s="18">
        <v>39600</v>
      </c>
      <c r="R11" s="19">
        <v>39234</v>
      </c>
      <c r="S11" s="20"/>
      <c r="T11" s="7"/>
      <c r="U11" s="7"/>
    </row>
    <row r="12" ht="14.15" customHeight="1">
      <c r="A12" t="s" s="21">
        <v>122</v>
      </c>
      <c r="B12" s="22">
        <f>(E12-F12)/F12</f>
        <v>4.17241379310345</v>
      </c>
      <c r="C12" s="23">
        <v>-231.583726371944</v>
      </c>
      <c r="D12" s="24">
        <v>-258.742578199287</v>
      </c>
      <c r="E12" s="25">
        <v>150</v>
      </c>
      <c r="F12" s="26">
        <v>29</v>
      </c>
      <c r="G12" s="27">
        <v>104</v>
      </c>
      <c r="H12" s="27">
        <v>216</v>
      </c>
      <c r="I12" s="27">
        <v>16</v>
      </c>
      <c r="J12" s="27">
        <v>2.23257270562332</v>
      </c>
      <c r="K12" s="27">
        <v>230.772984075761</v>
      </c>
      <c r="L12" s="27">
        <v>0</v>
      </c>
      <c r="M12" s="27">
        <v>690</v>
      </c>
      <c r="N12" s="27">
        <v>73.1448786811826</v>
      </c>
      <c r="O12" s="27">
        <v>137</v>
      </c>
      <c r="P12" s="27">
        <v>4</v>
      </c>
      <c r="Q12" s="27">
        <v>0</v>
      </c>
      <c r="R12" s="28">
        <v>418</v>
      </c>
      <c r="S12" s="20"/>
      <c r="T12" s="7"/>
      <c r="U12" s="7"/>
    </row>
    <row r="13" ht="13.65" customHeight="1">
      <c r="A13" t="s" s="30">
        <v>123</v>
      </c>
      <c r="B13" s="31">
        <f>(E13-F13)/F13</f>
        <v>0.0757575757575758</v>
      </c>
      <c r="C13" s="32">
        <v>-64.6202752930819</v>
      </c>
      <c r="D13" s="33">
        <v>-293.236628859914</v>
      </c>
      <c r="E13" s="34">
        <v>71</v>
      </c>
      <c r="F13" s="35">
        <v>66</v>
      </c>
      <c r="G13" s="29">
        <v>105</v>
      </c>
      <c r="H13" s="29">
        <v>0</v>
      </c>
      <c r="I13" s="29">
        <v>71</v>
      </c>
      <c r="J13" s="29">
        <v>28.1862304084945</v>
      </c>
      <c r="K13" s="29">
        <v>303.716840976312</v>
      </c>
      <c r="L13" s="29">
        <v>5.52677788156538</v>
      </c>
      <c r="M13" s="29">
        <v>188</v>
      </c>
      <c r="N13" s="29">
        <v>405.400281122333</v>
      </c>
      <c r="O13" s="29">
        <v>534</v>
      </c>
      <c r="P13" s="29">
        <v>0</v>
      </c>
      <c r="Q13" s="29">
        <v>550</v>
      </c>
      <c r="R13" s="36">
        <v>73</v>
      </c>
      <c r="S13" s="20"/>
      <c r="T13" s="29"/>
      <c r="U13" s="29"/>
    </row>
    <row r="14" ht="13.65" customHeight="1">
      <c r="A14" t="s" s="30">
        <v>124</v>
      </c>
      <c r="B14" s="31">
        <f>(E14-F14)/F14</f>
        <v>-0.0611577964519141</v>
      </c>
      <c r="C14" s="32">
        <v>-6852.885301426840</v>
      </c>
      <c r="D14" s="33">
        <v>-7582.952054063750</v>
      </c>
      <c r="E14" s="34">
        <v>8044</v>
      </c>
      <c r="F14" s="35">
        <v>8568</v>
      </c>
      <c r="G14" s="29">
        <v>8030</v>
      </c>
      <c r="H14" s="29">
        <v>4365</v>
      </c>
      <c r="I14" s="29">
        <v>8457</v>
      </c>
      <c r="J14" s="29">
        <v>6660.021126735520</v>
      </c>
      <c r="K14" s="29">
        <v>8320.879162949430</v>
      </c>
      <c r="L14" s="29">
        <v>686.834794453657</v>
      </c>
      <c r="M14" s="29">
        <v>18382</v>
      </c>
      <c r="N14" s="29">
        <v>9231</v>
      </c>
      <c r="O14" s="29">
        <v>9952</v>
      </c>
      <c r="P14" s="29">
        <v>6999</v>
      </c>
      <c r="Q14" s="29">
        <v>4835</v>
      </c>
      <c r="R14" s="36">
        <v>9807</v>
      </c>
      <c r="S14" s="20"/>
      <c r="T14" s="29"/>
      <c r="U14" s="29"/>
    </row>
    <row r="15" ht="13.65" customHeight="1">
      <c r="A15" t="s" s="30">
        <v>178</v>
      </c>
      <c r="B15" s="31"/>
      <c r="C15" s="32">
        <v>0</v>
      </c>
      <c r="D15" s="33">
        <v>0</v>
      </c>
      <c r="E15" s="34">
        <v>0</v>
      </c>
      <c r="F15" s="35">
        <v>0</v>
      </c>
      <c r="G15" s="29">
        <v>0</v>
      </c>
      <c r="H15" s="29">
        <v>0</v>
      </c>
      <c r="I15" s="29">
        <v>0</v>
      </c>
      <c r="J15" s="29">
        <v>0</v>
      </c>
      <c r="K15" s="29">
        <v>0</v>
      </c>
      <c r="L15" s="29">
        <v>0</v>
      </c>
      <c r="M15" s="29">
        <v>0</v>
      </c>
      <c r="N15" s="29">
        <v>0</v>
      </c>
      <c r="O15" s="29">
        <v>0</v>
      </c>
      <c r="P15" s="29"/>
      <c r="Q15" s="29"/>
      <c r="R15" s="36"/>
      <c r="S15" s="20"/>
      <c r="T15" s="29"/>
      <c r="U15" s="29"/>
    </row>
    <row r="16" ht="14.15" customHeight="1">
      <c r="A16" t="s" s="37">
        <v>70</v>
      </c>
      <c r="B16" s="38">
        <f>(E16-F16)/F16</f>
        <v>0.165775401069519</v>
      </c>
      <c r="C16" s="39">
        <v>-390.571691217672</v>
      </c>
      <c r="D16" s="40">
        <v>-238</v>
      </c>
      <c r="E16" s="41">
        <v>218</v>
      </c>
      <c r="F16" s="42">
        <v>187</v>
      </c>
      <c r="G16" s="43">
        <v>94</v>
      </c>
      <c r="H16" s="43">
        <v>224</v>
      </c>
      <c r="I16" s="43">
        <v>3</v>
      </c>
      <c r="J16" s="43">
        <v>0</v>
      </c>
      <c r="K16" s="43">
        <v>59.9351748211483</v>
      </c>
      <c r="L16" s="43">
        <v>0</v>
      </c>
      <c r="M16" s="43">
        <v>381</v>
      </c>
      <c r="N16" s="43">
        <v>261</v>
      </c>
      <c r="O16" s="43">
        <v>207</v>
      </c>
      <c r="P16" s="43">
        <v>93</v>
      </c>
      <c r="Q16" s="43">
        <v>335</v>
      </c>
      <c r="R16" s="44">
        <v>126</v>
      </c>
      <c r="S16" s="20"/>
      <c r="T16" s="29"/>
      <c r="U16" s="29"/>
    </row>
    <row r="17" ht="14.65" customHeight="1">
      <c r="A17" t="s" s="11">
        <v>71</v>
      </c>
      <c r="B17" s="45">
        <f>(E17-F17)/F17</f>
        <v>-0.0414689265536723</v>
      </c>
      <c r="C17" s="46">
        <v>-7539.660994309540</v>
      </c>
      <c r="D17" s="47">
        <v>-8372.931261122951</v>
      </c>
      <c r="E17" s="48">
        <f>SUM(E12:E16)</f>
        <v>8483</v>
      </c>
      <c r="F17" s="49">
        <f>SUM(F12:F16)</f>
        <v>8850</v>
      </c>
      <c r="G17" s="50">
        <f>SUM(G12:G16)</f>
        <v>8333</v>
      </c>
      <c r="H17" s="50">
        <f>SUM(H12:H16)</f>
        <v>4805</v>
      </c>
      <c r="I17" s="50">
        <f>SUM(I12:I16)</f>
        <v>8547</v>
      </c>
      <c r="J17" s="50">
        <f>SUM(J12:J16)</f>
        <v>6690.439929849640</v>
      </c>
      <c r="K17" s="50">
        <f>SUM(K12:K16)</f>
        <v>8915.304162822649</v>
      </c>
      <c r="L17" s="50">
        <f>SUM(L12:L16)</f>
        <v>692.361572335222</v>
      </c>
      <c r="M17" s="50">
        <f>SUM(M12:M16)</f>
        <v>19641</v>
      </c>
      <c r="N17" s="50">
        <f>SUM(N12:N16)</f>
        <v>9970.545159803520</v>
      </c>
      <c r="O17" s="50">
        <f>SUM(O12:O16)</f>
        <v>10830</v>
      </c>
      <c r="P17" s="50">
        <f>SUM(P12:P16)</f>
        <v>7096</v>
      </c>
      <c r="Q17" s="50">
        <f>SUM(Q12:Q16)</f>
        <v>5720</v>
      </c>
      <c r="R17" s="51">
        <f>SUM(R12:R16)</f>
        <v>10424</v>
      </c>
      <c r="S17" s="20"/>
      <c r="T17" s="29"/>
      <c r="U17" s="29"/>
    </row>
    <row r="18" ht="14.15" customHeight="1">
      <c r="A18" s="52"/>
      <c r="B18" s="52"/>
      <c r="C18" s="52"/>
      <c r="D18" s="52"/>
      <c r="E18" s="52"/>
      <c r="F18" s="52"/>
      <c r="G18" s="52"/>
      <c r="H18" s="52"/>
      <c r="I18" s="52"/>
      <c r="J18" s="52"/>
      <c r="K18" s="52"/>
      <c r="L18" s="52"/>
      <c r="M18" s="52"/>
      <c r="N18" s="52"/>
      <c r="O18" s="52"/>
      <c r="P18" s="52"/>
      <c r="Q18" s="52"/>
      <c r="R18" s="52"/>
      <c r="S18" s="7"/>
      <c r="T18" s="7"/>
      <c r="U18" s="7"/>
    </row>
    <row r="19" ht="13.65" customHeight="1">
      <c r="A19" s="7"/>
      <c r="B19" s="7"/>
      <c r="C19" s="7"/>
      <c r="D19" s="7"/>
      <c r="E19" s="7"/>
      <c r="F19" s="7"/>
      <c r="G19" s="7"/>
      <c r="H19" s="7"/>
      <c r="I19" s="7"/>
      <c r="J19" s="7"/>
      <c r="K19" s="7"/>
      <c r="L19" s="7"/>
      <c r="M19" s="7"/>
      <c r="N19" s="7"/>
      <c r="O19" s="7"/>
      <c r="P19" s="7"/>
      <c r="Q19" s="7"/>
      <c r="R19" s="7"/>
      <c r="S19" s="7"/>
      <c r="T19" s="7"/>
      <c r="U19" s="7"/>
    </row>
    <row r="20" ht="14.6" customHeight="1">
      <c r="A20" s="7"/>
      <c r="B20" s="7"/>
      <c r="C20" s="135"/>
      <c r="D20" s="136"/>
      <c r="E20" s="136"/>
      <c r="F20" s="136"/>
      <c r="G20" s="136"/>
      <c r="H20" s="136"/>
      <c r="I20" s="7"/>
      <c r="J20" s="7"/>
      <c r="K20" s="7"/>
      <c r="L20" s="7"/>
      <c r="M20" s="7"/>
      <c r="N20" s="7"/>
      <c r="O20" s="7"/>
      <c r="P20" s="7"/>
      <c r="Q20" s="7"/>
      <c r="R20" s="7"/>
      <c r="S20" s="7"/>
      <c r="T20" s="7"/>
      <c r="U20" s="7"/>
    </row>
    <row r="21" ht="14.6" customHeight="1">
      <c r="A21" s="7"/>
      <c r="B21" s="7"/>
      <c r="C21" s="137"/>
      <c r="D21" s="136"/>
      <c r="E21" s="136"/>
      <c r="F21" s="136"/>
      <c r="G21" s="136"/>
      <c r="H21" s="136"/>
      <c r="I21" s="7"/>
      <c r="J21" s="7"/>
      <c r="K21" s="7"/>
      <c r="L21" s="7"/>
      <c r="M21" s="7"/>
      <c r="N21" s="7"/>
      <c r="O21" s="7"/>
      <c r="P21" s="7"/>
      <c r="Q21" s="7"/>
      <c r="R21" s="7"/>
      <c r="S21" s="7"/>
      <c r="T21" s="7"/>
      <c r="U21" s="7"/>
    </row>
    <row r="22" ht="14.6" customHeight="1">
      <c r="A22" s="7"/>
      <c r="B22" s="7"/>
      <c r="C22" s="29"/>
      <c r="D22" s="136"/>
      <c r="E22" s="136"/>
      <c r="F22" s="136"/>
      <c r="G22" s="136"/>
      <c r="H22" s="136"/>
      <c r="I22" s="7"/>
      <c r="J22" s="7"/>
      <c r="K22" s="7"/>
      <c r="L22" s="7"/>
      <c r="M22" s="7"/>
      <c r="N22" s="7"/>
      <c r="O22" s="7"/>
      <c r="P22" s="7"/>
      <c r="Q22" s="7"/>
      <c r="R22" s="7"/>
      <c r="S22" s="7"/>
      <c r="T22" s="7"/>
      <c r="U22" s="7"/>
    </row>
    <row r="23" ht="14.6" customHeight="1">
      <c r="A23" s="7"/>
      <c r="B23" s="7"/>
      <c r="C23" s="137"/>
      <c r="D23" s="136"/>
      <c r="E23" s="136"/>
      <c r="F23" s="136"/>
      <c r="G23" s="136"/>
      <c r="H23" s="136"/>
      <c r="I23" s="7"/>
      <c r="J23" s="7"/>
      <c r="K23" s="7"/>
      <c r="L23" s="7"/>
      <c r="M23" s="7"/>
      <c r="N23" s="7"/>
      <c r="O23" s="7"/>
      <c r="P23" s="7"/>
      <c r="Q23" s="7"/>
      <c r="R23" s="7"/>
      <c r="S23" s="7"/>
      <c r="T23" s="7"/>
      <c r="U23" s="7"/>
    </row>
    <row r="24" ht="18.5" customHeight="1">
      <c r="A24" s="7"/>
      <c r="B24" s="7"/>
      <c r="C24" s="137"/>
      <c r="D24" s="136"/>
      <c r="E24" s="136"/>
      <c r="F24" s="136"/>
      <c r="G24" s="136"/>
      <c r="H24" s="136"/>
      <c r="I24" s="7"/>
      <c r="J24" s="7"/>
      <c r="K24" s="7"/>
      <c r="L24" s="7"/>
      <c r="M24" s="7"/>
      <c r="N24" s="7"/>
      <c r="O24" s="7"/>
      <c r="P24" s="56"/>
      <c r="Q24" s="29"/>
      <c r="R24" s="29"/>
      <c r="S24" s="7"/>
      <c r="T24" s="7"/>
      <c r="U24" s="7"/>
    </row>
    <row r="25" ht="18.5" customHeight="1">
      <c r="A25" s="7"/>
      <c r="B25" s="7"/>
      <c r="C25" s="137"/>
      <c r="D25" s="136"/>
      <c r="E25" s="136"/>
      <c r="F25" s="136"/>
      <c r="G25" s="136"/>
      <c r="H25" s="136"/>
      <c r="I25" s="7"/>
      <c r="J25" s="7"/>
      <c r="K25" s="7"/>
      <c r="L25" s="7"/>
      <c r="M25" s="7"/>
      <c r="N25" s="7"/>
      <c r="O25" s="7"/>
      <c r="P25" s="56"/>
      <c r="Q25" s="29"/>
      <c r="R25" s="29"/>
      <c r="S25" s="7"/>
      <c r="T25" s="7"/>
      <c r="U25" s="7"/>
    </row>
    <row r="26" ht="18.5" customHeight="1">
      <c r="A26" s="7"/>
      <c r="B26" s="7"/>
      <c r="C26" s="137"/>
      <c r="D26" s="136"/>
      <c r="E26" s="136"/>
      <c r="F26" s="136"/>
      <c r="G26" s="136"/>
      <c r="H26" s="136"/>
      <c r="I26" s="7"/>
      <c r="J26" s="7"/>
      <c r="K26" s="7"/>
      <c r="L26" s="7"/>
      <c r="M26" s="7"/>
      <c r="N26" s="7"/>
      <c r="O26" s="7"/>
      <c r="P26" s="56"/>
      <c r="Q26" s="29"/>
      <c r="R26" s="29"/>
      <c r="S26" s="7"/>
      <c r="T26" s="7"/>
      <c r="U26" s="7"/>
    </row>
    <row r="27" ht="18.5" customHeight="1">
      <c r="A27" s="7"/>
      <c r="B27" s="7"/>
      <c r="C27" s="135"/>
      <c r="D27" s="138"/>
      <c r="E27" s="138"/>
      <c r="F27" s="138"/>
      <c r="G27" s="138"/>
      <c r="H27" s="138"/>
      <c r="I27" s="7"/>
      <c r="J27" s="7"/>
      <c r="K27" s="7"/>
      <c r="L27" s="7"/>
      <c r="M27" s="7"/>
      <c r="N27" s="7"/>
      <c r="O27" s="7"/>
      <c r="P27" s="56"/>
      <c r="Q27" s="29"/>
      <c r="R27" s="29"/>
      <c r="S27" s="7"/>
      <c r="T27" s="7"/>
      <c r="U27" s="7"/>
    </row>
    <row r="28" ht="18.5" customHeight="1">
      <c r="A28" s="7"/>
      <c r="B28" s="7"/>
      <c r="C28" s="137"/>
      <c r="D28" s="136"/>
      <c r="E28" s="136"/>
      <c r="F28" s="136"/>
      <c r="G28" s="136"/>
      <c r="H28" s="136"/>
      <c r="I28" s="7"/>
      <c r="J28" s="7"/>
      <c r="K28" s="7"/>
      <c r="L28" s="7"/>
      <c r="M28" s="7"/>
      <c r="N28" s="7"/>
      <c r="O28" s="7"/>
      <c r="P28" s="56"/>
      <c r="Q28" s="29"/>
      <c r="R28" s="29"/>
      <c r="S28" s="7"/>
      <c r="T28" s="7"/>
      <c r="U28" s="7"/>
    </row>
    <row r="29" ht="18.5" customHeight="1">
      <c r="A29" s="7"/>
      <c r="B29" s="7"/>
      <c r="C29" s="135"/>
      <c r="D29" s="136"/>
      <c r="E29" s="136"/>
      <c r="F29" s="136"/>
      <c r="G29" s="136"/>
      <c r="H29" s="136"/>
      <c r="I29" s="7"/>
      <c r="J29" s="7"/>
      <c r="K29" s="7"/>
      <c r="L29" s="7"/>
      <c r="M29" s="7"/>
      <c r="N29" s="7"/>
      <c r="O29" s="7"/>
      <c r="P29" s="56"/>
      <c r="Q29" s="29"/>
      <c r="R29" s="29"/>
      <c r="S29" s="7"/>
      <c r="T29" s="7"/>
      <c r="U29" s="7"/>
    </row>
    <row r="30" ht="18.5" customHeight="1">
      <c r="A30" s="7"/>
      <c r="B30" s="7"/>
      <c r="C30" s="135"/>
      <c r="D30" s="136"/>
      <c r="E30" s="136"/>
      <c r="F30" s="136"/>
      <c r="G30" s="136"/>
      <c r="H30" s="136"/>
      <c r="I30" s="7"/>
      <c r="J30" s="7"/>
      <c r="K30" s="7"/>
      <c r="L30" s="7"/>
      <c r="M30" s="7"/>
      <c r="N30" s="7"/>
      <c r="O30" s="7"/>
      <c r="P30" s="56"/>
      <c r="Q30" s="29"/>
      <c r="R30" s="29"/>
      <c r="S30" s="7"/>
      <c r="T30" s="7"/>
      <c r="U30" s="7"/>
    </row>
    <row r="31" ht="18.5" customHeight="1">
      <c r="A31" s="7"/>
      <c r="B31" s="7"/>
      <c r="C31" s="137"/>
      <c r="D31" s="136"/>
      <c r="E31" s="136"/>
      <c r="F31" s="136"/>
      <c r="G31" s="136"/>
      <c r="H31" s="136"/>
      <c r="I31" s="7"/>
      <c r="J31" s="7"/>
      <c r="K31" s="7"/>
      <c r="L31" s="7"/>
      <c r="M31" s="7"/>
      <c r="N31" s="7"/>
      <c r="O31" s="7"/>
      <c r="P31" s="56"/>
      <c r="Q31" s="29"/>
      <c r="R31" s="29"/>
      <c r="S31" s="7"/>
      <c r="T31" s="7"/>
      <c r="U31" s="7"/>
    </row>
    <row r="32" ht="18.5" customHeight="1">
      <c r="A32" s="7"/>
      <c r="B32" s="7"/>
      <c r="C32" s="137"/>
      <c r="D32" s="136"/>
      <c r="E32" s="136"/>
      <c r="F32" s="136"/>
      <c r="G32" s="136"/>
      <c r="H32" s="136"/>
      <c r="I32" s="7"/>
      <c r="J32" s="7"/>
      <c r="K32" s="7"/>
      <c r="L32" s="7"/>
      <c r="M32" s="7"/>
      <c r="N32" s="7"/>
      <c r="O32" s="7"/>
      <c r="P32" s="56"/>
      <c r="Q32" s="29"/>
      <c r="R32" s="29"/>
      <c r="S32" s="7"/>
      <c r="T32" s="7"/>
      <c r="U32" s="7"/>
    </row>
    <row r="33" ht="18.5" customHeight="1">
      <c r="A33" s="7"/>
      <c r="B33" s="7"/>
      <c r="C33" s="137"/>
      <c r="D33" s="136"/>
      <c r="E33" s="136"/>
      <c r="F33" s="136"/>
      <c r="G33" s="136"/>
      <c r="H33" s="136"/>
      <c r="I33" s="7"/>
      <c r="J33" s="7"/>
      <c r="K33" s="7"/>
      <c r="L33" s="7"/>
      <c r="M33" s="7"/>
      <c r="N33" s="7"/>
      <c r="O33" s="7"/>
      <c r="P33" s="56"/>
      <c r="Q33" s="29"/>
      <c r="R33" s="29"/>
      <c r="S33" s="7"/>
      <c r="T33" s="7"/>
      <c r="U33" s="7"/>
    </row>
    <row r="34" ht="18.5" customHeight="1">
      <c r="A34" s="7"/>
      <c r="B34" s="7"/>
      <c r="C34" s="137"/>
      <c r="D34" s="136"/>
      <c r="E34" s="136"/>
      <c r="F34" s="136"/>
      <c r="G34" s="136"/>
      <c r="H34" s="136"/>
      <c r="I34" s="7"/>
      <c r="J34" s="7"/>
      <c r="K34" s="7"/>
      <c r="L34" s="7"/>
      <c r="M34" s="7"/>
      <c r="N34" s="7"/>
      <c r="O34" s="7"/>
      <c r="P34" s="139"/>
      <c r="Q34" s="29"/>
      <c r="R34" s="29"/>
      <c r="S34" s="7"/>
      <c r="T34" s="7"/>
      <c r="U34" s="7"/>
    </row>
    <row r="35" ht="18.5" customHeight="1">
      <c r="A35" s="7"/>
      <c r="B35" s="7"/>
      <c r="C35" s="137"/>
      <c r="D35" s="136"/>
      <c r="E35" s="136"/>
      <c r="F35" s="136"/>
      <c r="G35" s="136"/>
      <c r="H35" s="136"/>
      <c r="I35" s="7"/>
      <c r="J35" s="7"/>
      <c r="K35" s="7"/>
      <c r="L35" s="7"/>
      <c r="M35" s="7"/>
      <c r="N35" s="7"/>
      <c r="O35" s="7"/>
      <c r="P35" s="140"/>
      <c r="Q35" s="74"/>
      <c r="R35" s="74"/>
      <c r="S35" s="7"/>
      <c r="T35" s="7"/>
      <c r="U35" s="7"/>
    </row>
    <row r="36" ht="14.6" customHeight="1">
      <c r="A36" s="7"/>
      <c r="B36" s="7"/>
      <c r="C36" s="135"/>
      <c r="D36" s="138"/>
      <c r="E36" s="138"/>
      <c r="F36" s="138"/>
      <c r="G36" s="138"/>
      <c r="H36" s="138"/>
      <c r="I36" s="7"/>
      <c r="J36" s="7"/>
      <c r="K36" s="7"/>
      <c r="L36" s="7"/>
      <c r="M36" s="7"/>
      <c r="N36" s="7"/>
      <c r="O36" s="7"/>
      <c r="P36" s="7"/>
      <c r="Q36" s="7"/>
      <c r="R36" s="7"/>
      <c r="S36" s="7"/>
      <c r="T36" s="7"/>
      <c r="U36" s="7"/>
    </row>
    <row r="37" ht="13.65" customHeight="1">
      <c r="A37" s="7"/>
      <c r="B37" s="7"/>
      <c r="C37" s="7"/>
      <c r="D37" s="7"/>
      <c r="E37" s="7"/>
      <c r="F37" s="7"/>
      <c r="G37" s="7"/>
      <c r="H37" s="7"/>
      <c r="I37" s="7"/>
      <c r="J37" s="7"/>
      <c r="K37" s="7"/>
      <c r="L37" s="7"/>
      <c r="M37" s="7"/>
      <c r="N37" s="7"/>
      <c r="O37" s="7"/>
      <c r="P37" s="7"/>
      <c r="Q37" s="7"/>
      <c r="R37" s="7"/>
      <c r="S37" s="7"/>
      <c r="T37" s="7"/>
      <c r="U37" s="7"/>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6.xml><?xml version="1.0" encoding="utf-8"?>
<worksheet xmlns:r="http://schemas.openxmlformats.org/officeDocument/2006/relationships" xmlns="http://schemas.openxmlformats.org/spreadsheetml/2006/main">
  <dimension ref="A1:R37"/>
  <sheetViews>
    <sheetView workbookViewId="0" showGridLines="0" defaultGridColor="1"/>
  </sheetViews>
  <sheetFormatPr defaultColWidth="9.16667" defaultRowHeight="13.2" customHeight="1" outlineLevelRow="0" outlineLevelCol="0"/>
  <cols>
    <col min="1" max="1" width="29.3516" style="141" customWidth="1"/>
    <col min="2" max="2" width="10.6719" style="141" customWidth="1"/>
    <col min="3" max="3" width="11.8516" style="141" customWidth="1"/>
    <col min="4" max="7" width="12" style="141" customWidth="1"/>
    <col min="8" max="18" width="10.1719" style="141" customWidth="1"/>
    <col min="19" max="256" width="9.17188" style="141"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row>
    <row r="2" ht="14.15" customHeight="1">
      <c r="A2" t="s" s="21">
        <v>102</v>
      </c>
      <c r="B2" s="22"/>
      <c r="C2" s="23">
        <v>0</v>
      </c>
      <c r="D2" s="24">
        <v>0</v>
      </c>
      <c r="E2" s="25"/>
      <c r="F2" s="26">
        <v>0</v>
      </c>
      <c r="G2" s="27">
        <v>0</v>
      </c>
      <c r="H2" s="27">
        <v>0</v>
      </c>
      <c r="I2" s="27">
        <v>0</v>
      </c>
      <c r="J2" s="27">
        <v>0</v>
      </c>
      <c r="K2" s="27">
        <v>0</v>
      </c>
      <c r="L2" s="27">
        <v>0</v>
      </c>
      <c r="M2" s="27">
        <v>0</v>
      </c>
      <c r="N2" s="27">
        <v>0</v>
      </c>
      <c r="O2" s="27">
        <v>0</v>
      </c>
      <c r="P2" s="27">
        <v>0</v>
      </c>
      <c r="Q2" s="27">
        <v>0</v>
      </c>
      <c r="R2" s="28">
        <v>0</v>
      </c>
    </row>
    <row r="3" ht="13.65" customHeight="1">
      <c r="A3" t="s" s="30">
        <v>47</v>
      </c>
      <c r="B3" s="31">
        <f>(E3-F3)/F3</f>
        <v>-0.737770649558941</v>
      </c>
      <c r="C3" s="32">
        <v>-1237</v>
      </c>
      <c r="D3" s="33">
        <v>-1955</v>
      </c>
      <c r="E3" s="34">
        <v>654</v>
      </c>
      <c r="F3" s="35">
        <v>2494</v>
      </c>
      <c r="G3" s="29">
        <v>13</v>
      </c>
      <c r="H3" s="29">
        <v>1132</v>
      </c>
      <c r="I3" s="29">
        <v>1057</v>
      </c>
      <c r="J3" s="29">
        <v>1207</v>
      </c>
      <c r="K3" s="29">
        <v>1790</v>
      </c>
      <c r="L3" s="29">
        <v>578</v>
      </c>
      <c r="M3" s="29">
        <v>862</v>
      </c>
      <c r="N3" s="29">
        <v>193</v>
      </c>
      <c r="O3" s="29">
        <v>339</v>
      </c>
      <c r="P3" s="29">
        <v>46</v>
      </c>
      <c r="Q3" s="29">
        <v>35</v>
      </c>
      <c r="R3" s="36">
        <v>13</v>
      </c>
    </row>
    <row r="4" ht="13.65" customHeight="1">
      <c r="A4" t="s" s="30">
        <v>105</v>
      </c>
      <c r="B4" s="31"/>
      <c r="C4" s="32">
        <v>0</v>
      </c>
      <c r="D4" s="33">
        <v>0</v>
      </c>
      <c r="E4" s="34"/>
      <c r="F4" s="35">
        <v>0</v>
      </c>
      <c r="G4" s="29">
        <v>0</v>
      </c>
      <c r="H4" s="29">
        <v>0</v>
      </c>
      <c r="I4" s="29">
        <v>0</v>
      </c>
      <c r="J4" s="29">
        <v>0</v>
      </c>
      <c r="K4" s="29">
        <v>0</v>
      </c>
      <c r="L4" s="29">
        <v>0</v>
      </c>
      <c r="M4" s="29">
        <v>0</v>
      </c>
      <c r="N4" s="29">
        <v>0</v>
      </c>
      <c r="O4" s="29">
        <v>0</v>
      </c>
      <c r="P4" s="29">
        <v>0</v>
      </c>
      <c r="Q4" s="29">
        <v>0</v>
      </c>
      <c r="R4" s="36">
        <v>0</v>
      </c>
    </row>
    <row r="5" ht="13.65" customHeight="1">
      <c r="A5" t="s" s="30">
        <v>107</v>
      </c>
      <c r="B5" s="31"/>
      <c r="C5" s="32">
        <v>0</v>
      </c>
      <c r="D5" s="33">
        <v>0</v>
      </c>
      <c r="E5" s="34"/>
      <c r="F5" s="35">
        <v>0</v>
      </c>
      <c r="G5" s="29">
        <v>0</v>
      </c>
      <c r="H5" s="29">
        <v>0</v>
      </c>
      <c r="I5" s="29">
        <v>0</v>
      </c>
      <c r="J5" s="29">
        <v>0</v>
      </c>
      <c r="K5" s="29">
        <v>0</v>
      </c>
      <c r="L5" s="29">
        <v>0</v>
      </c>
      <c r="M5" s="29">
        <v>0</v>
      </c>
      <c r="N5" s="29">
        <v>0</v>
      </c>
      <c r="O5" s="29">
        <v>0</v>
      </c>
      <c r="P5" s="29">
        <v>0</v>
      </c>
      <c r="Q5" s="29">
        <v>0</v>
      </c>
      <c r="R5" s="36">
        <v>0</v>
      </c>
    </row>
    <row r="6" ht="13.65" customHeight="1">
      <c r="A6" t="s" s="30">
        <v>51</v>
      </c>
      <c r="B6" s="31">
        <f>(E6-F6)/F6</f>
        <v>-0.0659231228838877</v>
      </c>
      <c r="C6" s="32">
        <v>-2773</v>
      </c>
      <c r="D6" s="33">
        <v>-3070</v>
      </c>
      <c r="E6" s="34">
        <v>4690</v>
      </c>
      <c r="F6" s="35">
        <v>5021</v>
      </c>
      <c r="G6" s="29">
        <v>181</v>
      </c>
      <c r="H6" s="29">
        <v>2133</v>
      </c>
      <c r="I6" s="29">
        <v>3838</v>
      </c>
      <c r="J6" s="29">
        <v>2294</v>
      </c>
      <c r="K6" s="29">
        <v>3866</v>
      </c>
      <c r="L6" s="29">
        <v>1891</v>
      </c>
      <c r="M6" s="29">
        <v>4932</v>
      </c>
      <c r="N6" s="29">
        <v>2980</v>
      </c>
      <c r="O6" s="29">
        <v>2555</v>
      </c>
      <c r="P6" s="29">
        <v>152</v>
      </c>
      <c r="Q6" s="29">
        <v>2059</v>
      </c>
      <c r="R6" s="36">
        <v>642</v>
      </c>
    </row>
    <row r="7" ht="13.65" customHeight="1">
      <c r="A7" t="s" s="30">
        <v>179</v>
      </c>
      <c r="B7" s="31">
        <f>(E7-F7)/F7</f>
        <v>-1</v>
      </c>
      <c r="C7" s="32">
        <v>-3</v>
      </c>
      <c r="D7" s="33">
        <v>-41</v>
      </c>
      <c r="E7" s="34"/>
      <c r="F7" s="35">
        <v>39</v>
      </c>
      <c r="G7" s="29">
        <v>0</v>
      </c>
      <c r="H7" s="29">
        <v>27</v>
      </c>
      <c r="I7" s="29">
        <v>18</v>
      </c>
      <c r="J7" s="29">
        <v>10</v>
      </c>
      <c r="K7" s="29">
        <v>11</v>
      </c>
      <c r="L7" s="29">
        <v>11</v>
      </c>
      <c r="M7" s="29">
        <v>14</v>
      </c>
      <c r="N7" s="29">
        <v>259</v>
      </c>
      <c r="O7" s="29">
        <v>0</v>
      </c>
      <c r="P7" s="29">
        <v>122</v>
      </c>
      <c r="Q7" s="29">
        <v>50</v>
      </c>
      <c r="R7" s="36">
        <v>27</v>
      </c>
    </row>
    <row r="8" ht="13.65" customHeight="1">
      <c r="A8" t="s" s="30">
        <v>52</v>
      </c>
      <c r="B8" s="31">
        <f>(E8-F8)/F8</f>
        <v>-0.0558181408957911</v>
      </c>
      <c r="C8" s="32">
        <v>-1415</v>
      </c>
      <c r="D8" s="33">
        <v>-1177</v>
      </c>
      <c r="E8" s="34">
        <v>4195</v>
      </c>
      <c r="F8" s="35">
        <v>4443</v>
      </c>
      <c r="G8" s="29">
        <v>2317</v>
      </c>
      <c r="H8" s="29">
        <v>6398</v>
      </c>
      <c r="I8" s="29">
        <v>4562</v>
      </c>
      <c r="J8" s="29">
        <v>5854</v>
      </c>
      <c r="K8" s="29">
        <v>4195</v>
      </c>
      <c r="L8" s="29">
        <v>6408</v>
      </c>
      <c r="M8" s="29">
        <v>6530</v>
      </c>
      <c r="N8" s="29">
        <v>7032</v>
      </c>
      <c r="O8" s="29">
        <v>8251</v>
      </c>
      <c r="P8" s="29">
        <v>8023</v>
      </c>
      <c r="Q8" s="29">
        <v>7127</v>
      </c>
      <c r="R8" s="36">
        <v>9014</v>
      </c>
    </row>
    <row r="9" ht="13.65" customHeight="1">
      <c r="A9" t="s" s="30">
        <v>53</v>
      </c>
      <c r="B9" s="31">
        <f>(E9-F9)/F9</f>
        <v>-1</v>
      </c>
      <c r="C9" s="32">
        <v>0</v>
      </c>
      <c r="D9" s="33">
        <v>-45</v>
      </c>
      <c r="E9" s="34"/>
      <c r="F9" s="35">
        <v>24</v>
      </c>
      <c r="G9" s="29">
        <v>0</v>
      </c>
      <c r="H9" s="29">
        <v>0</v>
      </c>
      <c r="I9" s="29">
        <v>0</v>
      </c>
      <c r="J9" s="29">
        <v>0</v>
      </c>
      <c r="K9" s="29">
        <v>0</v>
      </c>
      <c r="L9" s="29">
        <v>0</v>
      </c>
      <c r="M9" s="29">
        <v>0</v>
      </c>
      <c r="N9" s="29">
        <v>10</v>
      </c>
      <c r="O9" s="29">
        <v>0</v>
      </c>
      <c r="P9" s="29">
        <v>0</v>
      </c>
      <c r="Q9" s="29">
        <v>0</v>
      </c>
      <c r="R9" s="36">
        <v>0</v>
      </c>
    </row>
    <row r="10" ht="13.65" customHeight="1">
      <c r="A10" t="s" s="30">
        <v>55</v>
      </c>
      <c r="B10" s="31">
        <f>(E10-F10)/F10</f>
        <v>-0.8502994011976051</v>
      </c>
      <c r="C10" s="32">
        <v>-13</v>
      </c>
      <c r="D10" s="33">
        <v>-77</v>
      </c>
      <c r="E10" s="34">
        <v>25</v>
      </c>
      <c r="F10" s="35">
        <v>167</v>
      </c>
      <c r="G10" s="29">
        <v>0</v>
      </c>
      <c r="H10" s="29">
        <v>118</v>
      </c>
      <c r="I10" s="29">
        <v>451</v>
      </c>
      <c r="J10" s="29">
        <v>342</v>
      </c>
      <c r="K10" s="29">
        <v>684</v>
      </c>
      <c r="L10" s="29">
        <v>341</v>
      </c>
      <c r="M10" s="29">
        <v>276</v>
      </c>
      <c r="N10" s="29">
        <v>1351</v>
      </c>
      <c r="O10" s="29">
        <v>875</v>
      </c>
      <c r="P10" s="29">
        <v>1011</v>
      </c>
      <c r="Q10" s="29">
        <v>339</v>
      </c>
      <c r="R10" s="36">
        <v>1100</v>
      </c>
    </row>
    <row r="11" ht="13.65" customHeight="1">
      <c r="A11" t="s" s="30">
        <v>56</v>
      </c>
      <c r="B11" s="31">
        <f>(E11-F11)/F11</f>
        <v>-0.541010770505385</v>
      </c>
      <c r="C11" s="32">
        <v>-373</v>
      </c>
      <c r="D11" s="33">
        <v>-190</v>
      </c>
      <c r="E11" s="34">
        <v>554</v>
      </c>
      <c r="F11" s="35">
        <v>1207</v>
      </c>
      <c r="G11" s="29">
        <v>0</v>
      </c>
      <c r="H11" s="29">
        <v>1555</v>
      </c>
      <c r="I11" s="29">
        <v>1046</v>
      </c>
      <c r="J11" s="29">
        <v>1261</v>
      </c>
      <c r="K11" s="29">
        <v>1336</v>
      </c>
      <c r="L11" s="29">
        <v>1186</v>
      </c>
      <c r="M11" s="29">
        <v>1819</v>
      </c>
      <c r="N11" s="29">
        <v>1251</v>
      </c>
      <c r="O11" s="29">
        <v>1467</v>
      </c>
      <c r="P11" s="29">
        <v>1401</v>
      </c>
      <c r="Q11" s="29">
        <v>1146</v>
      </c>
      <c r="R11" s="36">
        <v>1394</v>
      </c>
    </row>
    <row r="12" ht="13.65" customHeight="1">
      <c r="A12" t="s" s="30">
        <v>180</v>
      </c>
      <c r="B12" s="31">
        <f>(E12-F12)/F12</f>
        <v>-1</v>
      </c>
      <c r="C12" s="32">
        <v>0</v>
      </c>
      <c r="D12" s="33">
        <v>-53</v>
      </c>
      <c r="E12" s="34"/>
      <c r="F12" s="35">
        <v>73</v>
      </c>
      <c r="G12" s="29">
        <v>0</v>
      </c>
      <c r="H12" s="29">
        <v>4</v>
      </c>
      <c r="I12" s="29">
        <v>0</v>
      </c>
      <c r="J12" s="29">
        <v>24</v>
      </c>
      <c r="K12" s="29">
        <v>51</v>
      </c>
      <c r="L12" s="29">
        <v>0</v>
      </c>
      <c r="M12" s="29">
        <v>0</v>
      </c>
      <c r="N12" s="29">
        <v>0</v>
      </c>
      <c r="O12" s="29">
        <v>0</v>
      </c>
      <c r="P12" s="29">
        <v>0</v>
      </c>
      <c r="Q12" s="29">
        <v>0</v>
      </c>
      <c r="R12" s="36">
        <v>16</v>
      </c>
    </row>
    <row r="13" ht="13.65" customHeight="1">
      <c r="A13" t="s" s="30">
        <v>181</v>
      </c>
      <c r="B13" s="31">
        <f>(E13-F13)/F13</f>
        <v>-1</v>
      </c>
      <c r="C13" s="32">
        <v>-16</v>
      </c>
      <c r="D13" s="33">
        <v>-44</v>
      </c>
      <c r="E13" s="34"/>
      <c r="F13" s="35">
        <v>132</v>
      </c>
      <c r="G13" s="29">
        <v>0</v>
      </c>
      <c r="H13" s="29">
        <v>110</v>
      </c>
      <c r="I13" s="29">
        <v>101</v>
      </c>
      <c r="J13" s="29">
        <v>427</v>
      </c>
      <c r="K13" s="29">
        <v>375</v>
      </c>
      <c r="L13" s="29">
        <v>610</v>
      </c>
      <c r="M13" s="29">
        <v>859</v>
      </c>
      <c r="N13" s="29">
        <v>2133</v>
      </c>
      <c r="O13" s="29">
        <v>1891</v>
      </c>
      <c r="P13" s="29">
        <v>1237</v>
      </c>
      <c r="Q13" s="29">
        <v>1292</v>
      </c>
      <c r="R13" s="36">
        <v>3290</v>
      </c>
    </row>
    <row r="14" ht="13.65" customHeight="1">
      <c r="A14" t="s" s="30">
        <v>113</v>
      </c>
      <c r="B14" s="31">
        <f>(E14-F14)/F14</f>
        <v>-1</v>
      </c>
      <c r="C14" s="32">
        <v>-5</v>
      </c>
      <c r="D14" s="33">
        <v>-21</v>
      </c>
      <c r="E14" s="34"/>
      <c r="F14" s="35">
        <v>34</v>
      </c>
      <c r="G14" s="29">
        <v>0</v>
      </c>
      <c r="H14" s="29">
        <v>32</v>
      </c>
      <c r="I14" s="29">
        <v>9</v>
      </c>
      <c r="J14" s="29">
        <v>5</v>
      </c>
      <c r="K14" s="29">
        <v>157</v>
      </c>
      <c r="L14" s="29">
        <v>231</v>
      </c>
      <c r="M14" s="29">
        <v>358</v>
      </c>
      <c r="N14" s="29">
        <v>173</v>
      </c>
      <c r="O14" s="29">
        <v>160</v>
      </c>
      <c r="P14" s="29">
        <v>67</v>
      </c>
      <c r="Q14" s="29">
        <v>41</v>
      </c>
      <c r="R14" s="36">
        <v>43</v>
      </c>
    </row>
    <row r="15" ht="13.65" customHeight="1">
      <c r="A15" t="s" s="30">
        <v>132</v>
      </c>
      <c r="B15" s="31"/>
      <c r="C15" s="32">
        <v>0</v>
      </c>
      <c r="D15" s="33">
        <v>-4</v>
      </c>
      <c r="E15" s="34"/>
      <c r="F15" s="35">
        <v>0</v>
      </c>
      <c r="G15" s="29">
        <v>0</v>
      </c>
      <c r="H15" s="29">
        <v>0</v>
      </c>
      <c r="I15" s="29">
        <v>0</v>
      </c>
      <c r="J15" s="29">
        <v>0</v>
      </c>
      <c r="K15" s="29">
        <v>0</v>
      </c>
      <c r="L15" s="29">
        <v>0</v>
      </c>
      <c r="M15" s="29">
        <v>0</v>
      </c>
      <c r="N15" s="29">
        <v>0</v>
      </c>
      <c r="O15" s="29">
        <v>0</v>
      </c>
      <c r="P15" s="29">
        <v>0</v>
      </c>
      <c r="Q15" s="29">
        <v>0</v>
      </c>
      <c r="R15" s="36">
        <v>0</v>
      </c>
    </row>
    <row r="16" ht="13.65" customHeight="1">
      <c r="A16" t="s" s="30">
        <v>133</v>
      </c>
      <c r="B16" s="31">
        <f>(E16-F16)/F16</f>
        <v>-1</v>
      </c>
      <c r="C16" s="32">
        <v>-1</v>
      </c>
      <c r="D16" s="33">
        <v>-62</v>
      </c>
      <c r="E16" s="34"/>
      <c r="F16" s="35">
        <v>65</v>
      </c>
      <c r="G16" s="29">
        <v>0</v>
      </c>
      <c r="H16" s="29">
        <v>13</v>
      </c>
      <c r="I16" s="29">
        <v>8</v>
      </c>
      <c r="J16" s="29">
        <v>14</v>
      </c>
      <c r="K16" s="29">
        <v>132.5</v>
      </c>
      <c r="L16" s="29">
        <v>5</v>
      </c>
      <c r="M16" s="29">
        <v>89</v>
      </c>
      <c r="N16" s="29">
        <v>111</v>
      </c>
      <c r="O16" s="29">
        <v>56</v>
      </c>
      <c r="P16" s="29">
        <v>32</v>
      </c>
      <c r="Q16" s="29">
        <v>28</v>
      </c>
      <c r="R16" s="36">
        <v>17</v>
      </c>
    </row>
    <row r="17" ht="13.65" customHeight="1">
      <c r="A17" t="s" s="30">
        <v>145</v>
      </c>
      <c r="B17" s="31">
        <f>(E17-F17)/F17</f>
        <v>-0.514364303178484</v>
      </c>
      <c r="C17" s="32">
        <v>-1009</v>
      </c>
      <c r="D17" s="33">
        <v>-1604</v>
      </c>
      <c r="E17" s="34">
        <v>1589</v>
      </c>
      <c r="F17" s="35">
        <v>3272</v>
      </c>
      <c r="G17" s="29">
        <v>532</v>
      </c>
      <c r="H17" s="29">
        <v>1891</v>
      </c>
      <c r="I17" s="29">
        <v>1910</v>
      </c>
      <c r="J17" s="29">
        <v>2971</v>
      </c>
      <c r="K17" s="29">
        <v>2832</v>
      </c>
      <c r="L17" s="29">
        <v>1061</v>
      </c>
      <c r="M17" s="29">
        <v>1571</v>
      </c>
      <c r="N17" s="29">
        <v>226</v>
      </c>
      <c r="O17" s="29">
        <f>3+17+481</f>
        <v>501</v>
      </c>
      <c r="P17" s="29">
        <v>132</v>
      </c>
      <c r="Q17" s="29">
        <v>113</v>
      </c>
      <c r="R17" s="36">
        <v>27</v>
      </c>
    </row>
    <row r="18" ht="14.15" customHeight="1">
      <c r="A18" t="s" s="37">
        <v>70</v>
      </c>
      <c r="B18" s="38">
        <f>(E18-F18)/F18</f>
        <v>-0.800620292423571</v>
      </c>
      <c r="C18" s="39">
        <v>-422</v>
      </c>
      <c r="D18" s="40">
        <v>-383</v>
      </c>
      <c r="E18" s="41">
        <v>450</v>
      </c>
      <c r="F18" s="42">
        <f>297+248+1712</f>
        <v>2257</v>
      </c>
      <c r="G18" s="43">
        <v>76</v>
      </c>
      <c r="H18" s="43">
        <v>1220</v>
      </c>
      <c r="I18" s="43">
        <v>313</v>
      </c>
      <c r="J18" s="43">
        <v>278</v>
      </c>
      <c r="K18" s="43">
        <v>475.5</v>
      </c>
      <c r="L18" s="43">
        <v>53</v>
      </c>
      <c r="M18" s="43">
        <v>276</v>
      </c>
      <c r="N18" s="43">
        <v>78</v>
      </c>
      <c r="O18" s="43">
        <v>177</v>
      </c>
      <c r="P18" s="43">
        <v>88</v>
      </c>
      <c r="Q18" s="43">
        <v>172</v>
      </c>
      <c r="R18" s="44">
        <v>68</v>
      </c>
    </row>
    <row r="19" ht="14.65" customHeight="1">
      <c r="A19" t="s" s="11">
        <v>71</v>
      </c>
      <c r="B19" s="45">
        <f>(E19-F19)/F19</f>
        <v>-0.367744955273559</v>
      </c>
      <c r="C19" s="46">
        <v>-7267</v>
      </c>
      <c r="D19" s="47">
        <v>-8726</v>
      </c>
      <c r="E19" s="48">
        <f>SUM(E2:E18)</f>
        <v>12157</v>
      </c>
      <c r="F19" s="49">
        <f>SUM(F2:F18)</f>
        <v>19228</v>
      </c>
      <c r="G19" s="50">
        <f>SUM(G2:G18)</f>
        <v>3119</v>
      </c>
      <c r="H19" s="50">
        <f>SUM(H2:H18)</f>
        <v>14633</v>
      </c>
      <c r="I19" s="50">
        <f>SUM(I2:I18)</f>
        <v>13313</v>
      </c>
      <c r="J19" s="50">
        <f>SUM(J2:J18)</f>
        <v>14687</v>
      </c>
      <c r="K19" s="50">
        <f>SUM(K2:K18)</f>
        <v>15905</v>
      </c>
      <c r="L19" s="50">
        <f>SUM(L2:L18)</f>
        <v>12375</v>
      </c>
      <c r="M19" s="50">
        <f>SUM(M2:M18)</f>
        <v>17586</v>
      </c>
      <c r="N19" s="50">
        <f>SUM(N2:N18)</f>
        <v>15797</v>
      </c>
      <c r="O19" s="50">
        <f>SUM(O2:O18)</f>
        <v>16272</v>
      </c>
      <c r="P19" s="50">
        <f>SUM(P2:P18)</f>
        <v>12311</v>
      </c>
      <c r="Q19" s="50">
        <f>SUM(Q2:Q18)</f>
        <v>12402</v>
      </c>
      <c r="R19" s="51">
        <f>SUM(R2:R18)</f>
        <v>15651</v>
      </c>
    </row>
    <row r="20" ht="14.15" customHeight="1">
      <c r="A20" s="52"/>
      <c r="B20" s="53"/>
      <c r="C20" s="53"/>
      <c r="D20" s="53"/>
      <c r="E20" s="53"/>
      <c r="F20" s="53"/>
      <c r="G20" s="53"/>
      <c r="H20" s="52"/>
      <c r="I20" s="52"/>
      <c r="J20" s="52"/>
      <c r="K20" s="52"/>
      <c r="L20" s="52"/>
      <c r="M20" s="52"/>
      <c r="N20" s="52"/>
      <c r="O20" s="52"/>
      <c r="P20" s="52"/>
      <c r="Q20" s="52"/>
      <c r="R20" s="52"/>
    </row>
    <row r="21" ht="14.15" customHeight="1">
      <c r="A21" s="54"/>
      <c r="B21" s="55"/>
      <c r="C21" s="55"/>
      <c r="D21" s="55"/>
      <c r="E21" s="55"/>
      <c r="F21" s="55"/>
      <c r="G21" s="55"/>
      <c r="H21" s="54"/>
      <c r="I21" s="54"/>
      <c r="J21" s="54"/>
      <c r="K21" s="54"/>
      <c r="L21" s="54"/>
      <c r="M21" s="54"/>
      <c r="N21" s="54"/>
      <c r="O21" s="54"/>
      <c r="P21" s="54"/>
      <c r="Q21" s="54"/>
      <c r="R21" s="54"/>
    </row>
    <row r="22" ht="14.65" customHeight="1">
      <c r="A22" t="s" s="11">
        <v>72</v>
      </c>
      <c r="B22" t="s" s="12">
        <v>44</v>
      </c>
      <c r="C22" t="s" s="13">
        <v>45</v>
      </c>
      <c r="D22" t="s" s="14">
        <v>46</v>
      </c>
      <c r="E22" s="15">
        <v>43983</v>
      </c>
      <c r="F22" s="16">
        <v>43617</v>
      </c>
      <c r="G22" s="17">
        <v>43252</v>
      </c>
      <c r="H22" s="18">
        <v>42887</v>
      </c>
      <c r="I22" s="18">
        <v>42522</v>
      </c>
      <c r="J22" s="18">
        <v>42156</v>
      </c>
      <c r="K22" s="18">
        <v>41791</v>
      </c>
      <c r="L22" s="18">
        <v>41426</v>
      </c>
      <c r="M22" s="18">
        <v>41061</v>
      </c>
      <c r="N22" s="18">
        <v>40695</v>
      </c>
      <c r="O22" s="18">
        <v>40330</v>
      </c>
      <c r="P22" s="18">
        <v>39965</v>
      </c>
      <c r="Q22" s="18">
        <v>39600</v>
      </c>
      <c r="R22" s="19">
        <v>39234</v>
      </c>
    </row>
    <row r="23" ht="14.15" customHeight="1">
      <c r="A23" t="s" s="21">
        <v>182</v>
      </c>
      <c r="B23" s="22"/>
      <c r="C23" s="23">
        <v>-856</v>
      </c>
      <c r="D23" s="24">
        <v>-641</v>
      </c>
      <c r="E23" s="25"/>
      <c r="F23" s="26">
        <v>0</v>
      </c>
      <c r="G23" s="27">
        <v>0</v>
      </c>
      <c r="H23" s="27">
        <v>0</v>
      </c>
      <c r="I23" s="27">
        <v>10</v>
      </c>
      <c r="J23" s="27">
        <v>24</v>
      </c>
      <c r="K23" s="27">
        <v>0</v>
      </c>
      <c r="L23" s="27">
        <v>0</v>
      </c>
      <c r="M23" s="27">
        <v>2</v>
      </c>
      <c r="N23" s="27">
        <v>0</v>
      </c>
      <c r="O23" s="27">
        <v>2</v>
      </c>
      <c r="P23" s="27">
        <v>0</v>
      </c>
      <c r="Q23" s="27">
        <v>0</v>
      </c>
      <c r="R23" s="28">
        <v>0</v>
      </c>
    </row>
    <row r="24" ht="13.65" customHeight="1">
      <c r="A24" t="s" s="30">
        <v>124</v>
      </c>
      <c r="B24" s="31"/>
      <c r="C24" s="32">
        <v>0</v>
      </c>
      <c r="D24" s="33">
        <v>0</v>
      </c>
      <c r="E24" s="34"/>
      <c r="F24" s="35">
        <v>0</v>
      </c>
      <c r="G24" s="29">
        <v>0</v>
      </c>
      <c r="H24" s="29">
        <v>0</v>
      </c>
      <c r="I24" s="29">
        <v>0</v>
      </c>
      <c r="J24" s="29">
        <v>0</v>
      </c>
      <c r="K24" s="29">
        <v>0</v>
      </c>
      <c r="L24" s="29">
        <v>0</v>
      </c>
      <c r="M24" s="29">
        <v>140</v>
      </c>
      <c r="N24" s="29">
        <v>0</v>
      </c>
      <c r="O24" s="29">
        <v>0</v>
      </c>
      <c r="P24" s="29">
        <v>0</v>
      </c>
      <c r="Q24" s="29">
        <v>0</v>
      </c>
      <c r="R24" s="36">
        <v>0</v>
      </c>
    </row>
    <row r="25" ht="13.65" customHeight="1">
      <c r="A25" t="s" s="30">
        <v>183</v>
      </c>
      <c r="B25" s="31"/>
      <c r="C25" s="32">
        <v>0</v>
      </c>
      <c r="D25" s="33">
        <v>0</v>
      </c>
      <c r="E25" s="34"/>
      <c r="F25" s="35">
        <v>0</v>
      </c>
      <c r="G25" s="29">
        <v>0</v>
      </c>
      <c r="H25" s="29">
        <v>0</v>
      </c>
      <c r="I25" s="29">
        <v>0</v>
      </c>
      <c r="J25" s="29">
        <v>0</v>
      </c>
      <c r="K25" s="29">
        <v>0</v>
      </c>
      <c r="L25" s="29">
        <v>0</v>
      </c>
      <c r="M25" s="29">
        <v>0</v>
      </c>
      <c r="N25" s="29">
        <v>0</v>
      </c>
      <c r="O25" s="29">
        <v>0</v>
      </c>
      <c r="P25" s="29">
        <v>0</v>
      </c>
      <c r="Q25" s="29">
        <v>0</v>
      </c>
      <c r="R25" s="36">
        <v>0</v>
      </c>
    </row>
    <row r="26" ht="14.15" customHeight="1">
      <c r="A26" t="s" s="37">
        <v>70</v>
      </c>
      <c r="B26" s="38">
        <f>(E26-F26)/F26</f>
        <v>-0.285714285714286</v>
      </c>
      <c r="C26" s="39">
        <v>5</v>
      </c>
      <c r="D26" s="40">
        <v>7</v>
      </c>
      <c r="E26" s="41">
        <v>5</v>
      </c>
      <c r="F26" s="42">
        <v>7</v>
      </c>
      <c r="G26" s="43">
        <v>0</v>
      </c>
      <c r="H26" s="43">
        <v>0</v>
      </c>
      <c r="I26" s="43">
        <v>0</v>
      </c>
      <c r="J26" s="43">
        <v>1</v>
      </c>
      <c r="K26" s="43">
        <v>0</v>
      </c>
      <c r="L26" s="43">
        <v>0</v>
      </c>
      <c r="M26" s="43">
        <v>26</v>
      </c>
      <c r="N26" s="43">
        <v>0</v>
      </c>
      <c r="O26" s="43">
        <v>0</v>
      </c>
      <c r="P26" s="43">
        <v>0</v>
      </c>
      <c r="Q26" s="43">
        <v>1</v>
      </c>
      <c r="R26" s="44">
        <v>0</v>
      </c>
    </row>
    <row r="27" ht="14.65" customHeight="1">
      <c r="A27" t="s" s="11">
        <v>71</v>
      </c>
      <c r="B27" s="45">
        <f>(E27-F27)/F27</f>
        <v>-0.285714285714286</v>
      </c>
      <c r="C27" s="46">
        <v>5</v>
      </c>
      <c r="D27" s="47">
        <v>-28</v>
      </c>
      <c r="E27" s="48">
        <f>SUM(E23:E26)</f>
        <v>5</v>
      </c>
      <c r="F27" s="49">
        <f>SUM(F23:F26)</f>
        <v>7</v>
      </c>
      <c r="G27" s="50">
        <v>0</v>
      </c>
      <c r="H27" s="50">
        <v>0</v>
      </c>
      <c r="I27" s="50">
        <f>SUM(I23:I26)</f>
        <v>10</v>
      </c>
      <c r="J27" s="50">
        <f>SUM(J23:J26)</f>
        <v>25</v>
      </c>
      <c r="K27" s="50">
        <f>SUM(K23:K26)</f>
        <v>0</v>
      </c>
      <c r="L27" s="50">
        <f>SUM(L23:L26)</f>
        <v>0</v>
      </c>
      <c r="M27" s="50">
        <f>SUM(M23:M26)</f>
        <v>168</v>
      </c>
      <c r="N27" s="50">
        <f>SUM(N23:N26)</f>
        <v>0</v>
      </c>
      <c r="O27" s="50">
        <f>SUM(O23:O26)</f>
        <v>2</v>
      </c>
      <c r="P27" s="50">
        <f>SUM(P23:P26)</f>
        <v>0</v>
      </c>
      <c r="Q27" s="50">
        <f>SUM(Q23:Q26)</f>
        <v>1</v>
      </c>
      <c r="R27" s="51">
        <f>SUM(R23:R26)</f>
        <v>0</v>
      </c>
    </row>
    <row r="28" ht="14.15" customHeight="1">
      <c r="A28" s="52"/>
      <c r="B28" s="52"/>
      <c r="C28" s="52"/>
      <c r="D28" s="52"/>
      <c r="E28" s="52"/>
      <c r="F28" s="52"/>
      <c r="G28" s="52"/>
      <c r="H28" s="52"/>
      <c r="I28" s="52"/>
      <c r="J28" s="52"/>
      <c r="K28" s="52"/>
      <c r="L28" s="52"/>
      <c r="M28" s="52"/>
      <c r="N28" s="52"/>
      <c r="O28" s="52"/>
      <c r="P28" s="52"/>
      <c r="Q28" s="52"/>
      <c r="R28" s="52"/>
    </row>
    <row r="29" ht="13.65" customHeight="1">
      <c r="A29" s="7"/>
      <c r="B29" s="7"/>
      <c r="C29" s="7"/>
      <c r="D29" s="7"/>
      <c r="E29" s="7"/>
      <c r="F29" s="7"/>
      <c r="G29" s="7"/>
      <c r="H29" s="7"/>
      <c r="I29" s="7"/>
      <c r="J29" s="7"/>
      <c r="K29" s="7"/>
      <c r="L29" s="7"/>
      <c r="M29" s="7"/>
      <c r="N29" s="7"/>
      <c r="O29" s="7"/>
      <c r="P29" s="7"/>
      <c r="Q29" s="7"/>
      <c r="R29" s="7"/>
    </row>
    <row r="30" ht="13.65" customHeight="1">
      <c r="A30" s="7"/>
      <c r="B30" s="7"/>
      <c r="C30" s="7"/>
      <c r="D30" s="7"/>
      <c r="E30" s="7"/>
      <c r="F30" s="7"/>
      <c r="G30" s="7"/>
      <c r="H30" s="7"/>
      <c r="I30" s="7"/>
      <c r="J30" s="7"/>
      <c r="K30" s="7"/>
      <c r="L30" s="7"/>
      <c r="M30" s="7"/>
      <c r="N30" s="7"/>
      <c r="O30" s="7"/>
      <c r="P30" s="7"/>
      <c r="Q30" s="7"/>
      <c r="R30" s="7"/>
    </row>
    <row r="31" ht="13.65" customHeight="1">
      <c r="A31" s="7"/>
      <c r="B31" s="7"/>
      <c r="C31" s="7"/>
      <c r="D31" s="7"/>
      <c r="E31" s="7"/>
      <c r="F31" s="7"/>
      <c r="G31" s="7"/>
      <c r="H31" s="7"/>
      <c r="I31" s="7"/>
      <c r="J31" s="7"/>
      <c r="K31" s="7"/>
      <c r="L31" s="7"/>
      <c r="M31" s="7"/>
      <c r="N31" s="7"/>
      <c r="O31" s="7"/>
      <c r="P31" s="7"/>
      <c r="Q31" s="7"/>
      <c r="R31" s="7"/>
    </row>
    <row r="32" ht="13.65" customHeight="1">
      <c r="A32" s="7"/>
      <c r="B32" s="7"/>
      <c r="C32" s="7"/>
      <c r="D32" s="7"/>
      <c r="E32" s="7"/>
      <c r="F32" s="7"/>
      <c r="G32" s="7"/>
      <c r="H32" s="7"/>
      <c r="I32" s="7"/>
      <c r="J32" s="7"/>
      <c r="K32" s="7"/>
      <c r="L32" s="7"/>
      <c r="M32" s="7"/>
      <c r="N32" s="7"/>
      <c r="O32" s="7"/>
      <c r="P32" s="7"/>
      <c r="Q32" s="7"/>
      <c r="R32" s="7"/>
    </row>
    <row r="33" ht="13.65" customHeight="1">
      <c r="A33" s="7"/>
      <c r="B33" s="7"/>
      <c r="C33" s="7"/>
      <c r="D33" s="7"/>
      <c r="E33" s="7"/>
      <c r="F33" s="7"/>
      <c r="G33" s="7"/>
      <c r="H33" s="7"/>
      <c r="I33" s="7"/>
      <c r="J33" s="7"/>
      <c r="K33" s="7"/>
      <c r="L33" s="7"/>
      <c r="M33" s="7"/>
      <c r="N33" s="7"/>
      <c r="O33" s="7"/>
      <c r="P33" s="7"/>
      <c r="Q33" s="7"/>
      <c r="R33" s="7"/>
    </row>
    <row r="34" ht="18.5" customHeight="1">
      <c r="A34" s="7"/>
      <c r="B34" s="7"/>
      <c r="C34" s="7"/>
      <c r="D34" s="7"/>
      <c r="E34" s="7"/>
      <c r="F34" s="7"/>
      <c r="G34" s="7"/>
      <c r="H34" s="7"/>
      <c r="I34" s="7"/>
      <c r="J34" s="7"/>
      <c r="K34" s="7"/>
      <c r="L34" s="7"/>
      <c r="M34" s="7"/>
      <c r="N34" s="7"/>
      <c r="O34" s="7"/>
      <c r="P34" s="56"/>
      <c r="Q34" s="29"/>
      <c r="R34" s="29"/>
    </row>
    <row r="35" ht="18.5" customHeight="1">
      <c r="A35" s="7"/>
      <c r="B35" s="7"/>
      <c r="C35" s="7"/>
      <c r="D35" s="7"/>
      <c r="E35" s="7"/>
      <c r="F35" s="7"/>
      <c r="G35" s="7"/>
      <c r="H35" s="7"/>
      <c r="I35" s="7"/>
      <c r="J35" s="7"/>
      <c r="K35" s="7"/>
      <c r="L35" s="7"/>
      <c r="M35" s="7"/>
      <c r="N35" s="7"/>
      <c r="O35" s="7"/>
      <c r="P35" s="56"/>
      <c r="Q35" s="29"/>
      <c r="R35" s="29"/>
    </row>
    <row r="36" ht="18.5" customHeight="1">
      <c r="A36" s="7"/>
      <c r="B36" s="7"/>
      <c r="C36" s="7"/>
      <c r="D36" s="7"/>
      <c r="E36" s="7"/>
      <c r="F36" s="7"/>
      <c r="G36" s="7"/>
      <c r="H36" s="7"/>
      <c r="I36" s="7"/>
      <c r="J36" s="7"/>
      <c r="K36" s="7"/>
      <c r="L36" s="7"/>
      <c r="M36" s="7"/>
      <c r="N36" s="7"/>
      <c r="O36" s="7"/>
      <c r="P36" s="56"/>
      <c r="Q36" s="29"/>
      <c r="R36" s="29"/>
    </row>
    <row r="37" ht="18.5" customHeight="1">
      <c r="A37" s="7"/>
      <c r="B37" s="7"/>
      <c r="C37" s="7"/>
      <c r="D37" s="7"/>
      <c r="E37" s="7"/>
      <c r="F37" s="7"/>
      <c r="G37" s="7"/>
      <c r="H37" s="7"/>
      <c r="I37" s="7"/>
      <c r="J37" s="7"/>
      <c r="K37" s="7"/>
      <c r="L37" s="7"/>
      <c r="M37" s="7"/>
      <c r="N37" s="7"/>
      <c r="O37" s="7"/>
      <c r="P37" s="56"/>
      <c r="Q37" s="29"/>
      <c r="R37" s="29"/>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7.xml><?xml version="1.0" encoding="utf-8"?>
<worksheet xmlns:r="http://schemas.openxmlformats.org/officeDocument/2006/relationships" xmlns="http://schemas.openxmlformats.org/spreadsheetml/2006/main">
  <dimension ref="A1:R25"/>
  <sheetViews>
    <sheetView workbookViewId="0" showGridLines="0" defaultGridColor="1"/>
  </sheetViews>
  <sheetFormatPr defaultColWidth="9.16667" defaultRowHeight="13.2" customHeight="1" outlineLevelRow="0" outlineLevelCol="0"/>
  <cols>
    <col min="1" max="1" width="29.3516" style="142" customWidth="1"/>
    <col min="2" max="2" width="10.6719" style="142" customWidth="1"/>
    <col min="3" max="3" width="11.5" style="142" customWidth="1"/>
    <col min="4" max="7" width="11.3516" style="142" customWidth="1"/>
    <col min="8" max="8" width="11" style="142" customWidth="1"/>
    <col min="9" max="18" width="10.1719" style="142" customWidth="1"/>
    <col min="19" max="256" width="9.17188" style="142"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row>
    <row r="2" ht="14.15" customHeight="1">
      <c r="A2" t="s" s="21">
        <v>102</v>
      </c>
      <c r="B2" s="22"/>
      <c r="C2" s="23">
        <v>0</v>
      </c>
      <c r="D2" s="24">
        <v>-260</v>
      </c>
      <c r="E2" s="25">
        <v>0</v>
      </c>
      <c r="F2" s="26">
        <v>0</v>
      </c>
      <c r="G2" s="27">
        <v>0</v>
      </c>
      <c r="H2" s="27">
        <v>0</v>
      </c>
      <c r="I2" s="27">
        <v>0</v>
      </c>
      <c r="J2" s="27">
        <v>0</v>
      </c>
      <c r="K2" s="27">
        <v>0</v>
      </c>
      <c r="L2" s="27">
        <v>0</v>
      </c>
      <c r="M2" s="27">
        <v>0</v>
      </c>
      <c r="N2" s="27">
        <v>0</v>
      </c>
      <c r="O2" s="27">
        <v>0</v>
      </c>
      <c r="P2" s="27">
        <v>0</v>
      </c>
      <c r="Q2" s="27">
        <v>0</v>
      </c>
      <c r="R2" s="28">
        <v>0</v>
      </c>
    </row>
    <row r="3" ht="13.65" customHeight="1">
      <c r="A3" t="s" s="30">
        <v>107</v>
      </c>
      <c r="B3" s="31">
        <f>(E3-F3)/F3</f>
        <v>2.13190557537841</v>
      </c>
      <c r="C3" s="32">
        <v>-12991</v>
      </c>
      <c r="D3" s="33">
        <v>-6679.7591</v>
      </c>
      <c r="E3" s="34">
        <v>6515</v>
      </c>
      <c r="F3" s="35">
        <v>2080.2032</v>
      </c>
      <c r="G3" s="29">
        <v>373</v>
      </c>
      <c r="H3" s="29">
        <v>7021</v>
      </c>
      <c r="I3" s="29">
        <v>6190</v>
      </c>
      <c r="J3" s="29">
        <v>11426</v>
      </c>
      <c r="K3" s="29">
        <v>8000</v>
      </c>
      <c r="L3" s="29">
        <v>3000</v>
      </c>
      <c r="M3" s="29">
        <v>8000</v>
      </c>
      <c r="N3" s="29">
        <v>5000</v>
      </c>
      <c r="O3" s="29">
        <v>9000</v>
      </c>
      <c r="P3" s="29">
        <v>6000</v>
      </c>
      <c r="Q3" s="29">
        <v>5000</v>
      </c>
      <c r="R3" s="36">
        <v>6000</v>
      </c>
    </row>
    <row r="4" ht="13.65" customHeight="1">
      <c r="A4" t="s" s="30">
        <v>52</v>
      </c>
      <c r="B4" s="31">
        <f>(E4-F4)/F4</f>
        <v>-0.39657671003478</v>
      </c>
      <c r="C4" s="32">
        <v>-1051</v>
      </c>
      <c r="D4" s="33">
        <v>-1093.271</v>
      </c>
      <c r="E4" s="34">
        <v>1499</v>
      </c>
      <c r="F4" s="35">
        <v>2484.16</v>
      </c>
      <c r="G4" s="29">
        <v>2715</v>
      </c>
      <c r="H4" s="29">
        <v>4232</v>
      </c>
      <c r="I4" s="29">
        <v>4639</v>
      </c>
      <c r="J4" s="29">
        <v>5407</v>
      </c>
      <c r="K4" s="29">
        <v>4000</v>
      </c>
      <c r="L4" s="29">
        <v>4000</v>
      </c>
      <c r="M4" s="29">
        <v>3000</v>
      </c>
      <c r="N4" s="29">
        <v>4000</v>
      </c>
      <c r="O4" s="29">
        <v>5000</v>
      </c>
      <c r="P4" s="29">
        <v>6000</v>
      </c>
      <c r="Q4" s="29">
        <v>5000</v>
      </c>
      <c r="R4" s="36">
        <v>5000</v>
      </c>
    </row>
    <row r="5" ht="13.65" customHeight="1">
      <c r="A5" t="s" s="30">
        <v>185</v>
      </c>
      <c r="B5" s="31">
        <f>(E5-F5)/F5</f>
        <v>0.0432904543134364</v>
      </c>
      <c r="C5" s="32">
        <v>-8969</v>
      </c>
      <c r="D5" s="33">
        <v>-9473.6402</v>
      </c>
      <c r="E5" s="34">
        <v>19003</v>
      </c>
      <c r="F5" s="35">
        <v>18214.4866</v>
      </c>
      <c r="G5" s="29">
        <v>12883</v>
      </c>
      <c r="H5" s="29">
        <v>30788</v>
      </c>
      <c r="I5" s="29">
        <v>27896</v>
      </c>
      <c r="J5" s="29">
        <v>33667</v>
      </c>
      <c r="K5" s="29">
        <v>24000</v>
      </c>
      <c r="L5" s="29">
        <v>21000</v>
      </c>
      <c r="M5" s="29">
        <v>41000</v>
      </c>
      <c r="N5" s="29">
        <v>22000</v>
      </c>
      <c r="O5" s="29">
        <v>40000</v>
      </c>
      <c r="P5" s="29">
        <v>35000</v>
      </c>
      <c r="Q5" s="29">
        <v>33000</v>
      </c>
      <c r="R5" s="36">
        <v>33000</v>
      </c>
    </row>
    <row r="6" ht="13.65" customHeight="1">
      <c r="A6" t="s" s="30">
        <v>186</v>
      </c>
      <c r="B6" s="31">
        <f>(E6-F6)/F6</f>
        <v>-0.20956871797741</v>
      </c>
      <c r="C6" s="32">
        <v>-4293</v>
      </c>
      <c r="D6" s="33">
        <v>-3947.4376</v>
      </c>
      <c r="E6" s="34">
        <v>9799</v>
      </c>
      <c r="F6" s="35">
        <v>12397.0296</v>
      </c>
      <c r="G6" s="29">
        <v>1390</v>
      </c>
      <c r="H6" s="29">
        <v>14357</v>
      </c>
      <c r="I6" s="29">
        <v>9569</v>
      </c>
      <c r="J6" s="29">
        <v>10249</v>
      </c>
      <c r="K6" s="29"/>
      <c r="L6" s="29"/>
      <c r="M6" s="29"/>
      <c r="N6" s="29"/>
      <c r="O6" s="29"/>
      <c r="P6" s="29"/>
      <c r="Q6" s="29"/>
      <c r="R6" s="36"/>
    </row>
    <row r="7" ht="14.15" customHeight="1">
      <c r="A7" t="s" s="37">
        <v>70</v>
      </c>
      <c r="B7" s="38">
        <f>(E7-F7)/F7</f>
        <v>-0.375881076976122</v>
      </c>
      <c r="C7" s="39">
        <v>-1472</v>
      </c>
      <c r="D7" s="40">
        <v>-1135.040100000050</v>
      </c>
      <c r="E7" s="41">
        <v>858</v>
      </c>
      <c r="F7" s="42">
        <v>1374.738</v>
      </c>
      <c r="G7" s="43">
        <v>336</v>
      </c>
      <c r="H7" s="43">
        <v>480</v>
      </c>
      <c r="I7" s="43">
        <v>0</v>
      </c>
      <c r="J7" s="43">
        <v>534</v>
      </c>
      <c r="K7" s="43">
        <v>10000</v>
      </c>
      <c r="L7" s="43">
        <v>5000</v>
      </c>
      <c r="M7" s="43">
        <v>7000</v>
      </c>
      <c r="N7" s="43">
        <v>5000</v>
      </c>
      <c r="O7" s="43">
        <v>4000</v>
      </c>
      <c r="P7" s="43">
        <v>0</v>
      </c>
      <c r="Q7" s="43">
        <v>0</v>
      </c>
      <c r="R7" s="44">
        <v>0</v>
      </c>
    </row>
    <row r="8" ht="14.65" customHeight="1">
      <c r="A8" t="s" s="11">
        <v>71</v>
      </c>
      <c r="B8" s="45">
        <f>(E8-F8)/F8</f>
        <v>0.0307349828788391</v>
      </c>
      <c r="C8" s="46">
        <v>-28776</v>
      </c>
      <c r="D8" s="47">
        <v>-22589.1480000001</v>
      </c>
      <c r="E8" s="48">
        <f>SUM(E2:E7)</f>
        <v>37674</v>
      </c>
      <c r="F8" s="49">
        <f>SUM(F2:F7)</f>
        <v>36550.6174</v>
      </c>
      <c r="G8" s="50">
        <f>SUM(G2:G7)</f>
        <v>17697</v>
      </c>
      <c r="H8" s="50">
        <f>SUM(H2:H7)</f>
        <v>56878</v>
      </c>
      <c r="I8" s="50">
        <f>SUM(I2:I7)</f>
        <v>48294</v>
      </c>
      <c r="J8" s="50">
        <f>SUM(J2:J7)</f>
        <v>61283</v>
      </c>
      <c r="K8" s="50">
        <f>SUM(K2:K7)</f>
        <v>46000</v>
      </c>
      <c r="L8" s="50">
        <f>SUM(L2:L7)</f>
        <v>33000</v>
      </c>
      <c r="M8" s="50">
        <f>SUM(M2:M7)</f>
        <v>59000</v>
      </c>
      <c r="N8" s="50">
        <f>SUM(N2:N7)</f>
        <v>36000</v>
      </c>
      <c r="O8" s="50">
        <f>SUM(O2:O7)</f>
        <v>58000</v>
      </c>
      <c r="P8" s="50">
        <f>SUM(P2:P7)</f>
        <v>47000</v>
      </c>
      <c r="Q8" s="50">
        <f>SUM(Q2:Q7)</f>
        <v>43000</v>
      </c>
      <c r="R8" s="51">
        <f>SUM(R2:R7)</f>
        <v>44000</v>
      </c>
    </row>
    <row r="9" ht="14.15" customHeight="1">
      <c r="A9" s="52"/>
      <c r="B9" s="53"/>
      <c r="C9" s="53"/>
      <c r="D9" s="53"/>
      <c r="E9" s="53"/>
      <c r="F9" s="53"/>
      <c r="G9" s="53"/>
      <c r="H9" s="143"/>
      <c r="I9" s="143"/>
      <c r="J9" s="143"/>
      <c r="K9" s="52"/>
      <c r="L9" s="52"/>
      <c r="M9" s="52"/>
      <c r="N9" s="52"/>
      <c r="O9" s="52"/>
      <c r="P9" s="52"/>
      <c r="Q9" s="52"/>
      <c r="R9" s="52"/>
    </row>
    <row r="10" ht="14.15" customHeight="1">
      <c r="A10" s="54"/>
      <c r="B10" s="55"/>
      <c r="C10" s="55"/>
      <c r="D10" s="55"/>
      <c r="E10" s="55"/>
      <c r="F10" s="55"/>
      <c r="G10" s="55"/>
      <c r="H10" s="144"/>
      <c r="I10" s="144"/>
      <c r="J10" s="144"/>
      <c r="K10" s="54"/>
      <c r="L10" s="54"/>
      <c r="M10" s="54"/>
      <c r="N10" s="54"/>
      <c r="O10" s="54"/>
      <c r="P10" s="54"/>
      <c r="Q10" s="54"/>
      <c r="R10" s="54"/>
    </row>
    <row r="11" ht="14.65" customHeight="1">
      <c r="A11" t="s" s="11">
        <v>72</v>
      </c>
      <c r="B11" t="s" s="12">
        <v>44</v>
      </c>
      <c r="C11" t="s" s="13">
        <v>45</v>
      </c>
      <c r="D11" t="s" s="14">
        <v>46</v>
      </c>
      <c r="E11" s="15">
        <v>43983</v>
      </c>
      <c r="F11" s="16">
        <v>43617</v>
      </c>
      <c r="G11" s="17">
        <v>43252</v>
      </c>
      <c r="H11" s="18">
        <v>42887</v>
      </c>
      <c r="I11" s="18">
        <v>42522</v>
      </c>
      <c r="J11" s="18">
        <v>42156</v>
      </c>
      <c r="K11" s="18">
        <v>41791</v>
      </c>
      <c r="L11" s="18">
        <v>41426</v>
      </c>
      <c r="M11" s="18">
        <v>41061</v>
      </c>
      <c r="N11" s="18">
        <v>40695</v>
      </c>
      <c r="O11" s="18">
        <v>40330</v>
      </c>
      <c r="P11" s="18">
        <v>39965</v>
      </c>
      <c r="Q11" s="18">
        <v>39600</v>
      </c>
      <c r="R11" s="19">
        <v>39234</v>
      </c>
    </row>
    <row r="12" ht="14.15" customHeight="1">
      <c r="A12" t="s" s="21">
        <v>124</v>
      </c>
      <c r="B12" s="22">
        <f>(E12-F12)/F12</f>
        <v>-0.160629313689156</v>
      </c>
      <c r="C12" s="23">
        <v>-27334</v>
      </c>
      <c r="D12" s="24">
        <v>-30610.72552</v>
      </c>
      <c r="E12" s="25">
        <v>31456</v>
      </c>
      <c r="F12" s="26">
        <v>37475.6952</v>
      </c>
      <c r="G12" s="27">
        <v>33424</v>
      </c>
      <c r="H12" s="27">
        <v>39922</v>
      </c>
      <c r="I12" s="27">
        <v>31765</v>
      </c>
      <c r="J12" s="27">
        <v>28378</v>
      </c>
      <c r="K12" s="27">
        <v>16500</v>
      </c>
      <c r="L12" s="27">
        <v>12000</v>
      </c>
      <c r="M12" s="27">
        <v>21000</v>
      </c>
      <c r="N12" s="27">
        <v>18000</v>
      </c>
      <c r="O12" s="27">
        <v>21000</v>
      </c>
      <c r="P12" s="27">
        <v>12000</v>
      </c>
      <c r="Q12" s="27">
        <v>23000</v>
      </c>
      <c r="R12" s="28">
        <v>34000</v>
      </c>
    </row>
    <row r="13" ht="13.65" customHeight="1">
      <c r="A13" t="s" s="30">
        <v>138</v>
      </c>
      <c r="B13" s="31"/>
      <c r="C13" s="32">
        <v>0</v>
      </c>
      <c r="D13" s="33">
        <v>0</v>
      </c>
      <c r="E13" s="34">
        <v>0</v>
      </c>
      <c r="F13" s="35">
        <v>0</v>
      </c>
      <c r="G13" s="29">
        <v>0</v>
      </c>
      <c r="H13" s="29">
        <v>0</v>
      </c>
      <c r="I13" s="29">
        <v>0</v>
      </c>
      <c r="J13" s="29">
        <v>0</v>
      </c>
      <c r="K13" s="29"/>
      <c r="L13" s="29"/>
      <c r="M13" s="29"/>
      <c r="N13" s="29"/>
      <c r="O13" s="29"/>
      <c r="P13" s="29"/>
      <c r="Q13" s="29"/>
      <c r="R13" s="36"/>
    </row>
    <row r="14" ht="14.15" customHeight="1">
      <c r="A14" t="s" s="37">
        <v>118</v>
      </c>
      <c r="B14" s="38">
        <f>(E14-F14)/F14</f>
        <v>-1</v>
      </c>
      <c r="C14" s="39">
        <v>-846</v>
      </c>
      <c r="D14" s="40">
        <v>-1228.402</v>
      </c>
      <c r="E14" s="41">
        <v>0</v>
      </c>
      <c r="F14" s="42">
        <v>0.3</v>
      </c>
      <c r="G14" s="43">
        <v>0</v>
      </c>
      <c r="H14" s="43">
        <v>0</v>
      </c>
      <c r="I14" s="43">
        <v>0</v>
      </c>
      <c r="J14" s="43">
        <v>0</v>
      </c>
      <c r="K14" s="43"/>
      <c r="L14" s="43"/>
      <c r="M14" s="43"/>
      <c r="N14" s="43"/>
      <c r="O14" s="43"/>
      <c r="P14" s="43"/>
      <c r="Q14" s="43"/>
      <c r="R14" s="44"/>
    </row>
    <row r="15" ht="14.65" customHeight="1">
      <c r="A15" t="s" s="11">
        <v>71</v>
      </c>
      <c r="B15" s="45">
        <f>(E15-F15)/F15</f>
        <v>-0.160636032955837</v>
      </c>
      <c r="C15" s="46">
        <v>-28180</v>
      </c>
      <c r="D15" s="47">
        <v>-31839.12752</v>
      </c>
      <c r="E15" s="48">
        <f>SUM(E12:E14)</f>
        <v>31456</v>
      </c>
      <c r="F15" s="49">
        <f>SUM(F12:F14)</f>
        <v>37475.9952</v>
      </c>
      <c r="G15" s="50">
        <f>SUM(G12:G14)</f>
        <v>33424</v>
      </c>
      <c r="H15" s="50">
        <f>SUM(H12:H14)</f>
        <v>39922</v>
      </c>
      <c r="I15" s="50">
        <f>SUM(I12:I14)</f>
        <v>31765</v>
      </c>
      <c r="J15" s="50">
        <f>SUM(J12:J14)</f>
        <v>28378</v>
      </c>
      <c r="K15" s="50">
        <f>SUM(K12:K14)</f>
        <v>16500</v>
      </c>
      <c r="L15" s="50">
        <f>SUM(L12:L14)</f>
        <v>12000</v>
      </c>
      <c r="M15" s="50">
        <f>SUM(M12:M14)</f>
        <v>21000</v>
      </c>
      <c r="N15" s="50">
        <f>SUM(N12:N14)</f>
        <v>18000</v>
      </c>
      <c r="O15" s="50">
        <f>SUM(O12:O14)</f>
        <v>21000</v>
      </c>
      <c r="P15" s="50">
        <f>SUM(P12:P14)</f>
        <v>12000</v>
      </c>
      <c r="Q15" s="50">
        <f>SUM(Q12:Q14)</f>
        <v>23000</v>
      </c>
      <c r="R15" s="51">
        <f>SUM(R12:R14)</f>
        <v>34000</v>
      </c>
    </row>
    <row r="16" ht="14.15" customHeight="1">
      <c r="A16" s="52"/>
      <c r="B16" s="52"/>
      <c r="C16" s="52"/>
      <c r="D16" s="52"/>
      <c r="E16" s="52"/>
      <c r="F16" s="52"/>
      <c r="G16" s="52"/>
      <c r="H16" s="52"/>
      <c r="I16" s="52"/>
      <c r="J16" s="52"/>
      <c r="K16" s="52"/>
      <c r="L16" s="52"/>
      <c r="M16" s="52"/>
      <c r="N16" s="52"/>
      <c r="O16" s="52"/>
      <c r="P16" s="52"/>
      <c r="Q16" s="52"/>
      <c r="R16" s="52"/>
    </row>
    <row r="17" ht="13.65" customHeight="1">
      <c r="A17" s="7"/>
      <c r="B17" s="7"/>
      <c r="C17" s="7"/>
      <c r="D17" s="7"/>
      <c r="E17" s="7"/>
      <c r="F17" s="7"/>
      <c r="G17" s="7"/>
      <c r="H17" s="7"/>
      <c r="I17" s="7"/>
      <c r="J17" s="7"/>
      <c r="K17" s="7"/>
      <c r="L17" s="7"/>
      <c r="M17" s="7"/>
      <c r="N17" s="7"/>
      <c r="O17" s="7"/>
      <c r="P17" s="7"/>
      <c r="Q17" s="7"/>
      <c r="R17" s="7"/>
    </row>
    <row r="18" ht="13.65" customHeight="1">
      <c r="A18" s="7"/>
      <c r="B18" s="7"/>
      <c r="C18" s="7"/>
      <c r="D18" s="7"/>
      <c r="E18" s="7"/>
      <c r="F18" s="7"/>
      <c r="G18" s="7"/>
      <c r="H18" s="7"/>
      <c r="I18" s="7"/>
      <c r="J18" s="7"/>
      <c r="K18" s="7"/>
      <c r="L18" s="7"/>
      <c r="M18" s="7"/>
      <c r="N18" s="7"/>
      <c r="O18" s="7"/>
      <c r="P18" s="7"/>
      <c r="Q18" s="7"/>
      <c r="R18" s="7"/>
    </row>
    <row r="19" ht="13.65" customHeight="1">
      <c r="A19" s="7"/>
      <c r="B19" s="7"/>
      <c r="C19" s="7"/>
      <c r="D19" s="7"/>
      <c r="E19" s="7"/>
      <c r="F19" s="7"/>
      <c r="G19" s="7"/>
      <c r="H19" s="7"/>
      <c r="I19" s="7"/>
      <c r="J19" s="7"/>
      <c r="K19" s="7"/>
      <c r="L19" s="7"/>
      <c r="M19" s="7"/>
      <c r="N19" s="7"/>
      <c r="O19" s="7"/>
      <c r="P19" s="7"/>
      <c r="Q19" s="7"/>
      <c r="R19" s="7"/>
    </row>
    <row r="20" ht="13.65" customHeight="1">
      <c r="A20" s="7"/>
      <c r="B20" s="7"/>
      <c r="C20" s="7"/>
      <c r="D20" s="7"/>
      <c r="E20" s="7"/>
      <c r="F20" s="7"/>
      <c r="G20" s="7"/>
      <c r="H20" s="7"/>
      <c r="I20" s="7"/>
      <c r="J20" s="7"/>
      <c r="K20" s="7"/>
      <c r="L20" s="7"/>
      <c r="M20" s="7"/>
      <c r="N20" s="7"/>
      <c r="O20" s="7"/>
      <c r="P20" s="7"/>
      <c r="Q20" s="7"/>
      <c r="R20" s="7"/>
    </row>
    <row r="21" ht="13.65" customHeight="1">
      <c r="A21" s="7"/>
      <c r="B21" s="7"/>
      <c r="C21" s="7"/>
      <c r="D21" s="7"/>
      <c r="E21" s="7"/>
      <c r="F21" s="7"/>
      <c r="G21" s="7"/>
      <c r="H21" s="7"/>
      <c r="I21" s="7"/>
      <c r="J21" s="7"/>
      <c r="K21" s="7"/>
      <c r="L21" s="7"/>
      <c r="M21" s="7"/>
      <c r="N21" s="7"/>
      <c r="O21" s="7"/>
      <c r="P21" s="7"/>
      <c r="Q21" s="7"/>
      <c r="R21" s="7"/>
    </row>
    <row r="22" ht="18.5" customHeight="1">
      <c r="A22" s="7"/>
      <c r="B22" s="7"/>
      <c r="C22" s="7"/>
      <c r="D22" s="7"/>
      <c r="E22" s="7"/>
      <c r="F22" s="7"/>
      <c r="G22" s="7"/>
      <c r="H22" s="7"/>
      <c r="I22" s="7"/>
      <c r="J22" s="7"/>
      <c r="K22" s="7"/>
      <c r="L22" s="7"/>
      <c r="M22" s="7"/>
      <c r="N22" s="7"/>
      <c r="O22" s="7"/>
      <c r="P22" s="56"/>
      <c r="Q22" s="29"/>
      <c r="R22" s="29"/>
    </row>
    <row r="23" ht="18.5" customHeight="1">
      <c r="A23" s="7"/>
      <c r="B23" s="7"/>
      <c r="C23" s="7"/>
      <c r="D23" s="7"/>
      <c r="E23" s="7"/>
      <c r="F23" s="7"/>
      <c r="G23" s="7"/>
      <c r="H23" s="7"/>
      <c r="I23" s="7"/>
      <c r="J23" s="7"/>
      <c r="K23" s="7"/>
      <c r="L23" s="7"/>
      <c r="M23" s="7"/>
      <c r="N23" s="7"/>
      <c r="O23" s="7"/>
      <c r="P23" s="56"/>
      <c r="Q23" s="29"/>
      <c r="R23" s="29"/>
    </row>
    <row r="24" ht="18.5" customHeight="1">
      <c r="A24" s="7"/>
      <c r="B24" s="7"/>
      <c r="C24" s="7"/>
      <c r="D24" s="7"/>
      <c r="E24" s="7"/>
      <c r="F24" s="7"/>
      <c r="G24" s="7"/>
      <c r="H24" s="7"/>
      <c r="I24" s="7"/>
      <c r="J24" s="7"/>
      <c r="K24" s="7"/>
      <c r="L24" s="7"/>
      <c r="M24" s="7"/>
      <c r="N24" s="7"/>
      <c r="O24" s="7"/>
      <c r="P24" s="56"/>
      <c r="Q24" s="29"/>
      <c r="R24" s="29"/>
    </row>
    <row r="25" ht="18.5" customHeight="1">
      <c r="A25" s="7"/>
      <c r="B25" s="7"/>
      <c r="C25" s="7"/>
      <c r="D25" s="7"/>
      <c r="E25" s="7"/>
      <c r="F25" s="7"/>
      <c r="G25" s="7"/>
      <c r="H25" s="7"/>
      <c r="I25" s="7"/>
      <c r="J25" s="7"/>
      <c r="K25" s="7"/>
      <c r="L25" s="7"/>
      <c r="M25" s="7"/>
      <c r="N25" s="7"/>
      <c r="O25" s="7"/>
      <c r="P25" s="56"/>
      <c r="Q25" s="29"/>
      <c r="R25" s="29"/>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8.xml><?xml version="1.0" encoding="utf-8"?>
<worksheet xmlns:r="http://schemas.openxmlformats.org/officeDocument/2006/relationships" xmlns="http://schemas.openxmlformats.org/spreadsheetml/2006/main">
  <sheetPr>
    <pageSetUpPr fitToPage="1"/>
  </sheetPr>
  <dimension ref="A1:R22"/>
  <sheetViews>
    <sheetView workbookViewId="0" showGridLines="0" defaultGridColor="1"/>
  </sheetViews>
  <sheetFormatPr defaultColWidth="9.16667" defaultRowHeight="13.2" customHeight="1" outlineLevelRow="0" outlineLevelCol="0"/>
  <cols>
    <col min="1" max="1" width="24.6719" style="145" customWidth="1"/>
    <col min="2" max="2" width="10.6719" style="145" customWidth="1"/>
    <col min="3" max="7" width="11.5" style="145" customWidth="1"/>
    <col min="8" max="18" width="10.1719" style="145" customWidth="1"/>
    <col min="19" max="256" width="9.17188" style="145" customWidth="1"/>
  </cols>
  <sheetData>
    <row r="1" ht="14.65" customHeight="1">
      <c r="A1" t="s" s="11">
        <v>100</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row>
    <row r="2" ht="14.15" customHeight="1">
      <c r="A2" t="s" s="21">
        <v>47</v>
      </c>
      <c r="B2" s="22">
        <f>(E2-F2)/F2</f>
        <v>-0.411764705882353</v>
      </c>
      <c r="C2" s="23">
        <v>-2593</v>
      </c>
      <c r="D2" s="24">
        <v>-1670</v>
      </c>
      <c r="E2" s="25">
        <v>30</v>
      </c>
      <c r="F2" s="26">
        <v>51</v>
      </c>
      <c r="G2" s="27">
        <v>330</v>
      </c>
      <c r="H2" s="27"/>
      <c r="I2" s="27">
        <v>0</v>
      </c>
      <c r="J2" s="27">
        <v>0</v>
      </c>
      <c r="K2" s="27">
        <v>0</v>
      </c>
      <c r="L2" s="27">
        <v>0</v>
      </c>
      <c r="M2" s="27">
        <v>0</v>
      </c>
      <c r="N2" s="27">
        <v>0</v>
      </c>
      <c r="O2" s="27">
        <v>0</v>
      </c>
      <c r="P2" s="27"/>
      <c r="Q2" s="27"/>
      <c r="R2" s="28"/>
    </row>
    <row r="3" ht="13.65" customHeight="1">
      <c r="A3" t="s" s="30">
        <v>103</v>
      </c>
      <c r="B3" s="31">
        <f>(E3-F3)/F3</f>
        <v>-0.413166666666667</v>
      </c>
      <c r="C3" s="32">
        <v>-3566</v>
      </c>
      <c r="D3" s="33">
        <v>-6250</v>
      </c>
      <c r="E3" s="34">
        <v>3521</v>
      </c>
      <c r="F3" s="35">
        <v>6000</v>
      </c>
      <c r="G3" s="29">
        <v>6000</v>
      </c>
      <c r="H3" s="29"/>
      <c r="I3" s="29">
        <v>4000</v>
      </c>
      <c r="J3" s="29">
        <v>12000</v>
      </c>
      <c r="K3" s="29">
        <v>14300</v>
      </c>
      <c r="L3" s="29">
        <v>5000</v>
      </c>
      <c r="M3" s="29">
        <v>5000</v>
      </c>
      <c r="N3" s="29">
        <v>9000</v>
      </c>
      <c r="O3" s="29">
        <v>12000</v>
      </c>
      <c r="P3" s="29">
        <v>15000</v>
      </c>
      <c r="Q3" s="29">
        <v>7000</v>
      </c>
      <c r="R3" s="36">
        <v>11000</v>
      </c>
    </row>
    <row r="4" ht="13.65" customHeight="1">
      <c r="A4" t="s" s="30">
        <v>104</v>
      </c>
      <c r="B4" s="31"/>
      <c r="C4" s="32">
        <v>-116</v>
      </c>
      <c r="D4" s="33">
        <v>-271</v>
      </c>
      <c r="E4" s="34"/>
      <c r="F4" s="35"/>
      <c r="G4" s="29">
        <v>0</v>
      </c>
      <c r="H4" s="29"/>
      <c r="I4" s="29">
        <v>0</v>
      </c>
      <c r="J4" s="29">
        <v>0</v>
      </c>
      <c r="K4" s="29">
        <v>0</v>
      </c>
      <c r="L4" s="29">
        <v>0</v>
      </c>
      <c r="M4" s="29">
        <v>0</v>
      </c>
      <c r="N4" s="29">
        <v>0</v>
      </c>
      <c r="O4" s="29">
        <v>0</v>
      </c>
      <c r="P4" s="29"/>
      <c r="Q4" s="29"/>
      <c r="R4" s="36"/>
    </row>
    <row r="5" ht="13.65" customHeight="1">
      <c r="A5" t="s" s="30">
        <v>105</v>
      </c>
      <c r="B5" s="31"/>
      <c r="C5" s="32">
        <v>0</v>
      </c>
      <c r="D5" s="33">
        <v>-15</v>
      </c>
      <c r="E5" s="34"/>
      <c r="F5" s="35"/>
      <c r="G5" s="29">
        <v>0</v>
      </c>
      <c r="H5" s="29"/>
      <c r="I5" s="29">
        <v>0</v>
      </c>
      <c r="J5" s="29">
        <v>0</v>
      </c>
      <c r="K5" s="29">
        <v>0</v>
      </c>
      <c r="L5" s="29">
        <v>0</v>
      </c>
      <c r="M5" s="29">
        <v>0</v>
      </c>
      <c r="N5" s="29">
        <v>0</v>
      </c>
      <c r="O5" s="29">
        <v>0</v>
      </c>
      <c r="P5" s="29"/>
      <c r="Q5" s="29"/>
      <c r="R5" s="36"/>
    </row>
    <row r="6" ht="13.65" customHeight="1">
      <c r="A6" t="s" s="30">
        <v>51</v>
      </c>
      <c r="B6" s="31">
        <f>(E6-F6)/F6</f>
        <v>17.2840909090909</v>
      </c>
      <c r="C6" s="32">
        <v>-4580</v>
      </c>
      <c r="D6" s="33">
        <v>-4789</v>
      </c>
      <c r="E6" s="34">
        <v>3218</v>
      </c>
      <c r="F6" s="35">
        <v>176</v>
      </c>
      <c r="G6" s="29">
        <v>0</v>
      </c>
      <c r="H6" s="29"/>
      <c r="I6" s="29">
        <v>650</v>
      </c>
      <c r="J6" s="29">
        <v>0</v>
      </c>
      <c r="K6" s="29">
        <v>0</v>
      </c>
      <c r="L6" s="29">
        <v>0</v>
      </c>
      <c r="M6" s="29">
        <v>0</v>
      </c>
      <c r="N6" s="29">
        <v>0</v>
      </c>
      <c r="O6" s="29">
        <v>0</v>
      </c>
      <c r="P6" s="29"/>
      <c r="Q6" s="29"/>
      <c r="R6" s="36"/>
    </row>
    <row r="7" ht="13.65" customHeight="1">
      <c r="A7" t="s" s="30">
        <v>56</v>
      </c>
      <c r="B7" s="31"/>
      <c r="C7" s="32">
        <v>0</v>
      </c>
      <c r="D7" s="33">
        <v>-482</v>
      </c>
      <c r="E7" s="34"/>
      <c r="F7" s="35"/>
      <c r="G7" s="29">
        <v>0</v>
      </c>
      <c r="H7" s="29"/>
      <c r="I7" s="29">
        <v>0</v>
      </c>
      <c r="J7" s="29">
        <v>0</v>
      </c>
      <c r="K7" s="29">
        <v>0</v>
      </c>
      <c r="L7" s="29">
        <v>0</v>
      </c>
      <c r="M7" s="29">
        <v>0</v>
      </c>
      <c r="N7" s="29">
        <v>0</v>
      </c>
      <c r="O7" s="29">
        <v>0</v>
      </c>
      <c r="P7" s="29"/>
      <c r="Q7" s="29"/>
      <c r="R7" s="36"/>
    </row>
    <row r="8" ht="13.65" customHeight="1">
      <c r="A8" t="s" s="30">
        <v>110</v>
      </c>
      <c r="B8" s="31"/>
      <c r="C8" s="32">
        <v>0</v>
      </c>
      <c r="D8" s="33">
        <v>0</v>
      </c>
      <c r="E8" s="34"/>
      <c r="F8" s="35"/>
      <c r="G8" s="29">
        <v>0</v>
      </c>
      <c r="H8" s="29"/>
      <c r="I8" s="29">
        <v>0</v>
      </c>
      <c r="J8" s="29">
        <v>0</v>
      </c>
      <c r="K8" s="29">
        <v>0</v>
      </c>
      <c r="L8" s="29">
        <v>0</v>
      </c>
      <c r="M8" s="29">
        <v>0</v>
      </c>
      <c r="N8" s="29">
        <v>0</v>
      </c>
      <c r="O8" s="29">
        <v>0</v>
      </c>
      <c r="P8" s="29"/>
      <c r="Q8" s="29"/>
      <c r="R8" s="36"/>
    </row>
    <row r="9" ht="13.65" customHeight="1">
      <c r="A9" t="s" s="30">
        <v>66</v>
      </c>
      <c r="B9" s="31"/>
      <c r="C9" s="32">
        <v>0</v>
      </c>
      <c r="D9" s="33">
        <v>0</v>
      </c>
      <c r="E9" s="34"/>
      <c r="F9" s="35"/>
      <c r="G9" s="29">
        <v>0</v>
      </c>
      <c r="H9" s="29"/>
      <c r="I9" s="29">
        <v>0</v>
      </c>
      <c r="J9" s="29">
        <v>0</v>
      </c>
      <c r="K9" s="29">
        <v>0</v>
      </c>
      <c r="L9" s="29">
        <v>0</v>
      </c>
      <c r="M9" s="29">
        <v>0</v>
      </c>
      <c r="N9" s="29">
        <v>0</v>
      </c>
      <c r="O9" s="29">
        <v>0</v>
      </c>
      <c r="P9" s="29"/>
      <c r="Q9" s="29"/>
      <c r="R9" s="36"/>
    </row>
    <row r="10" ht="13.65" customHeight="1">
      <c r="A10" t="s" s="30">
        <v>186</v>
      </c>
      <c r="B10" s="31">
        <f>(E10-F10)/F10</f>
        <v>-0.393220338983051</v>
      </c>
      <c r="C10" s="32">
        <v>-854</v>
      </c>
      <c r="D10" s="33">
        <v>-510</v>
      </c>
      <c r="E10" s="34">
        <v>537</v>
      </c>
      <c r="F10" s="35">
        <v>885</v>
      </c>
      <c r="G10" s="29">
        <v>0</v>
      </c>
      <c r="H10" s="29"/>
      <c r="I10" s="29">
        <v>580</v>
      </c>
      <c r="J10" s="29">
        <v>0</v>
      </c>
      <c r="K10" s="29">
        <v>0</v>
      </c>
      <c r="L10" s="29">
        <v>0</v>
      </c>
      <c r="M10" s="29">
        <v>0</v>
      </c>
      <c r="N10" s="29">
        <v>0</v>
      </c>
      <c r="O10" s="29">
        <v>0</v>
      </c>
      <c r="P10" s="29"/>
      <c r="Q10" s="29"/>
      <c r="R10" s="36"/>
    </row>
    <row r="11" ht="14.15" customHeight="1">
      <c r="A11" t="s" s="37">
        <v>118</v>
      </c>
      <c r="B11" s="38">
        <f>(E11-F11)/F11</f>
        <v>2.6</v>
      </c>
      <c r="C11" s="39">
        <v>-537</v>
      </c>
      <c r="D11" s="40">
        <v>-184</v>
      </c>
      <c r="E11" s="41">
        <v>252</v>
      </c>
      <c r="F11" s="42">
        <v>70</v>
      </c>
      <c r="G11" s="43">
        <v>0</v>
      </c>
      <c r="H11" s="43"/>
      <c r="I11" s="43">
        <v>0</v>
      </c>
      <c r="J11" s="43">
        <v>0</v>
      </c>
      <c r="K11" s="43">
        <v>0</v>
      </c>
      <c r="L11" s="43">
        <v>0</v>
      </c>
      <c r="M11" s="43">
        <v>0</v>
      </c>
      <c r="N11" s="43">
        <v>0</v>
      </c>
      <c r="O11" s="43">
        <v>0</v>
      </c>
      <c r="P11" s="43"/>
      <c r="Q11" s="43"/>
      <c r="R11" s="44"/>
    </row>
    <row r="12" ht="14.65" customHeight="1">
      <c r="A12" t="s" s="11">
        <v>119</v>
      </c>
      <c r="B12" s="45">
        <f>(E12-F12)/F12</f>
        <v>0.0523531049846839</v>
      </c>
      <c r="C12" s="46">
        <v>-12246</v>
      </c>
      <c r="D12" s="47">
        <v>-14171</v>
      </c>
      <c r="E12" s="48">
        <f>SUM(E2:E11)</f>
        <v>7558</v>
      </c>
      <c r="F12" s="49">
        <f>SUM(F2:F11)</f>
        <v>7182</v>
      </c>
      <c r="G12" s="50">
        <f>SUM(G2:G11)</f>
        <v>6330</v>
      </c>
      <c r="H12" s="50"/>
      <c r="I12" s="50">
        <f>SUM(I2:I11)</f>
        <v>5230</v>
      </c>
      <c r="J12" s="50">
        <f>SUM(J2:J11)</f>
        <v>12000</v>
      </c>
      <c r="K12" s="50">
        <f>SUM(K2:K11)</f>
        <v>14300</v>
      </c>
      <c r="L12" s="50">
        <f>SUM(L2:L11)</f>
        <v>5000</v>
      </c>
      <c r="M12" s="50">
        <f>SUM(M2:M11)</f>
        <v>5000</v>
      </c>
      <c r="N12" s="50">
        <f>SUM(N2:N11)</f>
        <v>9000</v>
      </c>
      <c r="O12" s="50">
        <f>SUM(O2:O11)</f>
        <v>12000</v>
      </c>
      <c r="P12" s="50">
        <f>SUM(P2:P11)</f>
        <v>15000</v>
      </c>
      <c r="Q12" s="50">
        <f>SUM(Q2:Q11)</f>
        <v>7000</v>
      </c>
      <c r="R12" s="51">
        <f>SUM(R2:R11)</f>
        <v>11000</v>
      </c>
    </row>
    <row r="13" ht="14.15" customHeight="1">
      <c r="A13" s="52"/>
      <c r="B13" s="52"/>
      <c r="C13" s="52"/>
      <c r="D13" s="52"/>
      <c r="E13" s="52"/>
      <c r="F13" s="52"/>
      <c r="G13" s="52"/>
      <c r="H13" s="52"/>
      <c r="I13" s="52"/>
      <c r="J13" s="52"/>
      <c r="K13" s="52"/>
      <c r="L13" s="52"/>
      <c r="M13" s="52"/>
      <c r="N13" s="52"/>
      <c r="O13" s="52"/>
      <c r="P13" s="52"/>
      <c r="Q13" s="52"/>
      <c r="R13" s="52"/>
    </row>
    <row r="14" ht="14.15" customHeight="1">
      <c r="A14" s="54"/>
      <c r="B14" s="54"/>
      <c r="C14" s="54"/>
      <c r="D14" s="54"/>
      <c r="E14" s="54"/>
      <c r="F14" s="54"/>
      <c r="G14" s="54"/>
      <c r="H14" s="54"/>
      <c r="I14" s="54"/>
      <c r="J14" s="54"/>
      <c r="K14" s="54"/>
      <c r="L14" s="54"/>
      <c r="M14" s="54"/>
      <c r="N14" s="54"/>
      <c r="O14" s="54"/>
      <c r="P14" s="54"/>
      <c r="Q14" s="54"/>
      <c r="R14" s="54"/>
    </row>
    <row r="15" ht="14.65" customHeight="1">
      <c r="A15" t="s" s="11">
        <v>100</v>
      </c>
      <c r="B15" t="s" s="12">
        <v>44</v>
      </c>
      <c r="C15" t="s" s="13">
        <v>45</v>
      </c>
      <c r="D15" t="s" s="14">
        <v>46</v>
      </c>
      <c r="E15" s="15">
        <v>43983</v>
      </c>
      <c r="F15" s="16">
        <v>43617</v>
      </c>
      <c r="G15" s="17">
        <v>43252</v>
      </c>
      <c r="H15" s="18">
        <v>42887</v>
      </c>
      <c r="I15" s="18">
        <v>42522</v>
      </c>
      <c r="J15" s="18">
        <v>42156</v>
      </c>
      <c r="K15" s="18">
        <v>41791</v>
      </c>
      <c r="L15" s="18">
        <v>41426</v>
      </c>
      <c r="M15" s="18">
        <v>41061</v>
      </c>
      <c r="N15" s="18">
        <v>40695</v>
      </c>
      <c r="O15" s="18">
        <v>40330</v>
      </c>
      <c r="P15" s="18">
        <v>39965</v>
      </c>
      <c r="Q15" s="18">
        <v>39600</v>
      </c>
      <c r="R15" s="19">
        <v>39234</v>
      </c>
    </row>
    <row r="16" ht="14.15" customHeight="1">
      <c r="A16" t="s" s="21">
        <v>124</v>
      </c>
      <c r="B16" s="22"/>
      <c r="C16" s="23">
        <v>0</v>
      </c>
      <c r="D16" s="24">
        <v>-46</v>
      </c>
      <c r="E16" s="25">
        <v>0</v>
      </c>
      <c r="F16" s="26">
        <v>0</v>
      </c>
      <c r="G16" s="27">
        <v>0</v>
      </c>
      <c r="H16" s="27"/>
      <c r="I16" s="27">
        <v>100</v>
      </c>
      <c r="J16" s="27">
        <v>450</v>
      </c>
      <c r="K16" s="27">
        <v>700</v>
      </c>
      <c r="L16" s="27">
        <v>300</v>
      </c>
      <c r="M16" s="27">
        <v>300</v>
      </c>
      <c r="N16" s="27">
        <v>500</v>
      </c>
      <c r="O16" s="27">
        <v>800</v>
      </c>
      <c r="P16" s="27">
        <v>0</v>
      </c>
      <c r="Q16" s="27">
        <v>100</v>
      </c>
      <c r="R16" s="28">
        <v>0</v>
      </c>
    </row>
    <row r="17" ht="13.65" customHeight="1">
      <c r="A17" t="s" s="30">
        <v>125</v>
      </c>
      <c r="B17" s="31"/>
      <c r="C17" s="32">
        <v>0</v>
      </c>
      <c r="D17" s="33">
        <v>0</v>
      </c>
      <c r="E17" s="34">
        <v>0</v>
      </c>
      <c r="F17" s="35">
        <v>0</v>
      </c>
      <c r="G17" s="29">
        <v>0</v>
      </c>
      <c r="H17" s="29"/>
      <c r="I17" s="29">
        <v>0</v>
      </c>
      <c r="J17" s="29">
        <v>0</v>
      </c>
      <c r="K17" s="29">
        <v>0</v>
      </c>
      <c r="L17" s="29">
        <v>0</v>
      </c>
      <c r="M17" s="29">
        <v>0</v>
      </c>
      <c r="N17" s="29">
        <v>0</v>
      </c>
      <c r="O17" s="29">
        <v>0</v>
      </c>
      <c r="P17" s="29">
        <v>0</v>
      </c>
      <c r="Q17" s="29">
        <v>0</v>
      </c>
      <c r="R17" s="36">
        <v>0</v>
      </c>
    </row>
    <row r="18" ht="14.15" customHeight="1">
      <c r="A18" t="s" s="37">
        <v>118</v>
      </c>
      <c r="B18" s="38"/>
      <c r="C18" s="39">
        <v>0</v>
      </c>
      <c r="D18" s="40">
        <v>0</v>
      </c>
      <c r="E18" s="41">
        <v>0</v>
      </c>
      <c r="F18" s="42">
        <v>0</v>
      </c>
      <c r="G18" s="43">
        <v>0</v>
      </c>
      <c r="H18" s="43"/>
      <c r="I18" s="43">
        <v>0</v>
      </c>
      <c r="J18" s="43">
        <v>0</v>
      </c>
      <c r="K18" s="43">
        <v>0</v>
      </c>
      <c r="L18" s="43">
        <v>0</v>
      </c>
      <c r="M18" s="43">
        <v>0</v>
      </c>
      <c r="N18" s="43">
        <v>0</v>
      </c>
      <c r="O18" s="43">
        <v>0</v>
      </c>
      <c r="P18" s="43">
        <v>0</v>
      </c>
      <c r="Q18" s="43">
        <v>0</v>
      </c>
      <c r="R18" s="44">
        <v>0</v>
      </c>
    </row>
    <row r="19" ht="14.65" customHeight="1">
      <c r="A19" t="s" s="11">
        <v>119</v>
      </c>
      <c r="B19" s="45"/>
      <c r="C19" s="46">
        <v>0</v>
      </c>
      <c r="D19" s="47">
        <v>-46</v>
      </c>
      <c r="E19" s="48">
        <f>SUM(E16:E18)</f>
        <v>0</v>
      </c>
      <c r="F19" s="49">
        <f>SUM(F16:F18)</f>
        <v>0</v>
      </c>
      <c r="G19" s="50">
        <f>SUM(G16:G18)</f>
        <v>0</v>
      </c>
      <c r="H19" s="50"/>
      <c r="I19" s="50">
        <f>SUM(I16:I18)</f>
        <v>100</v>
      </c>
      <c r="J19" s="50">
        <f>SUM(J16:J18)</f>
        <v>450</v>
      </c>
      <c r="K19" s="50">
        <f>SUM(K16:K18)</f>
        <v>700</v>
      </c>
      <c r="L19" s="50">
        <f>SUM(L16:L18)</f>
        <v>300</v>
      </c>
      <c r="M19" s="50">
        <f>SUM(M16:M18)</f>
        <v>300</v>
      </c>
      <c r="N19" s="50">
        <f>SUM(N16:N18)</f>
        <v>500</v>
      </c>
      <c r="O19" s="50">
        <f>SUM(O16:O18)</f>
        <v>800</v>
      </c>
      <c r="P19" s="50">
        <f>SUM(P16:P18)</f>
        <v>0</v>
      </c>
      <c r="Q19" s="50">
        <f>SUM(Q16:Q18)</f>
        <v>100</v>
      </c>
      <c r="R19" s="51">
        <f>SUM(R16:R18)</f>
        <v>0</v>
      </c>
    </row>
    <row r="20" ht="14.15" customHeight="1">
      <c r="A20" s="52"/>
      <c r="B20" s="52"/>
      <c r="C20" s="52"/>
      <c r="D20" s="52"/>
      <c r="E20" s="52"/>
      <c r="F20" s="52"/>
      <c r="G20" s="52"/>
      <c r="H20" s="52"/>
      <c r="I20" s="52"/>
      <c r="J20" s="52"/>
      <c r="K20" s="52"/>
      <c r="L20" s="52"/>
      <c r="M20" s="52"/>
      <c r="N20" s="52"/>
      <c r="O20" s="52"/>
      <c r="P20" s="52"/>
      <c r="Q20" s="52"/>
      <c r="R20" s="52"/>
    </row>
    <row r="21" ht="13.65" customHeight="1">
      <c r="A21" s="7"/>
      <c r="B21" s="7"/>
      <c r="C21" s="7"/>
      <c r="D21" s="7"/>
      <c r="E21" s="7"/>
      <c r="F21" s="7"/>
      <c r="G21" s="7"/>
      <c r="H21" s="7"/>
      <c r="I21" s="7"/>
      <c r="J21" s="7"/>
      <c r="K21" s="7"/>
      <c r="L21" s="7"/>
      <c r="M21" s="7"/>
      <c r="N21" s="7"/>
      <c r="O21" s="7"/>
      <c r="P21" s="7"/>
      <c r="Q21" s="7"/>
      <c r="R21" s="7"/>
    </row>
    <row r="22" ht="13.65" customHeight="1">
      <c r="A22" s="7"/>
      <c r="B22" s="7"/>
      <c r="C22" s="7"/>
      <c r="D22" s="7"/>
      <c r="E22" s="7"/>
      <c r="F22" s="7"/>
      <c r="G22" s="7"/>
      <c r="H22" s="7"/>
      <c r="I22" s="7"/>
      <c r="J22" s="7"/>
      <c r="K22" s="7"/>
      <c r="L22" s="7"/>
      <c r="M22" s="7"/>
      <c r="N22" s="7"/>
      <c r="O22" s="7"/>
      <c r="P22" s="7"/>
      <c r="Q22" s="7"/>
      <c r="R22" s="7"/>
    </row>
  </sheetData>
  <pageMargins left="0.75" right="0.75" top="1" bottom="1" header="0.5" footer="0.5"/>
  <pageSetup firstPageNumber="1" fitToHeight="1" fitToWidth="1" scale="66" useFirstPageNumber="0" orientation="landscape"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G39"/>
  <sheetViews>
    <sheetView workbookViewId="0" showGridLines="0" defaultGridColor="1"/>
  </sheetViews>
  <sheetFormatPr defaultColWidth="9.16667" defaultRowHeight="13.2" customHeight="1" outlineLevelRow="0" outlineLevelCol="0"/>
  <cols>
    <col min="1" max="2" width="9.17188" style="6" customWidth="1"/>
    <col min="3" max="3" width="18.5" style="6" customWidth="1"/>
    <col min="4" max="7" width="9.17188" style="6" customWidth="1"/>
    <col min="8" max="256" width="9.17188" style="6" customWidth="1"/>
  </cols>
  <sheetData>
    <row r="1" ht="13.2" customHeight="1">
      <c r="A1" s="7"/>
      <c r="B1" s="7"/>
      <c r="C1" s="7"/>
      <c r="D1" s="7"/>
      <c r="E1" s="7"/>
      <c r="F1" s="7"/>
      <c r="G1" s="7"/>
    </row>
    <row r="2" ht="13.2" customHeight="1">
      <c r="A2" s="7"/>
      <c r="B2" s="7"/>
      <c r="C2" s="7"/>
      <c r="D2" s="7"/>
      <c r="E2" s="7"/>
      <c r="F2" s="7"/>
      <c r="G2" s="7"/>
    </row>
    <row r="3" ht="13.2" customHeight="1">
      <c r="A3" s="7"/>
      <c r="B3" s="7"/>
      <c r="C3" s="7"/>
      <c r="D3" s="7"/>
      <c r="E3" s="7"/>
      <c r="F3" s="7"/>
      <c r="G3" s="7"/>
    </row>
    <row r="4" ht="13.2" customHeight="1">
      <c r="A4" s="7"/>
      <c r="B4" s="7"/>
      <c r="C4" s="7"/>
      <c r="D4" s="7"/>
      <c r="E4" s="7"/>
      <c r="F4" s="7"/>
      <c r="G4" s="7"/>
    </row>
    <row r="5" ht="13.2" customHeight="1">
      <c r="A5" s="7"/>
      <c r="B5" s="7"/>
      <c r="C5" s="7"/>
      <c r="D5" s="7"/>
      <c r="E5" s="7"/>
      <c r="F5" s="7"/>
      <c r="G5" s="7"/>
    </row>
    <row r="6" ht="13.2" customHeight="1">
      <c r="A6" s="7"/>
      <c r="B6" s="7"/>
      <c r="C6" s="7"/>
      <c r="D6" s="7"/>
      <c r="E6" s="7"/>
      <c r="F6" s="7"/>
      <c r="G6" s="7"/>
    </row>
    <row r="7" ht="13.2" customHeight="1">
      <c r="A7" s="7"/>
      <c r="B7" s="7"/>
      <c r="C7" s="7"/>
      <c r="D7" s="7"/>
      <c r="E7" s="7"/>
      <c r="F7" s="7"/>
      <c r="G7" s="7"/>
    </row>
    <row r="8" ht="13.2" customHeight="1">
      <c r="A8" s="7"/>
      <c r="B8" s="7"/>
      <c r="C8" s="7"/>
      <c r="D8" s="7"/>
      <c r="E8" s="7"/>
      <c r="F8" s="7"/>
      <c r="G8" s="7"/>
    </row>
    <row r="9" ht="13.2" customHeight="1">
      <c r="A9" s="7"/>
      <c r="B9" s="7"/>
      <c r="C9" s="7"/>
      <c r="D9" s="7"/>
      <c r="E9" s="7"/>
      <c r="F9" s="7"/>
      <c r="G9" s="7"/>
    </row>
    <row r="10" ht="13.2" customHeight="1">
      <c r="A10" s="7"/>
      <c r="B10" s="7"/>
      <c r="C10" s="7"/>
      <c r="D10" s="7"/>
      <c r="E10" s="7"/>
      <c r="F10" s="7"/>
      <c r="G10" s="7"/>
    </row>
    <row r="11" ht="13.2" customHeight="1">
      <c r="A11" s="7"/>
      <c r="B11" s="7"/>
      <c r="C11" s="7"/>
      <c r="D11" s="7"/>
      <c r="E11" s="7"/>
      <c r="F11" s="7"/>
      <c r="G11" s="7"/>
    </row>
    <row r="12" ht="13.2" customHeight="1">
      <c r="A12" s="7"/>
      <c r="B12" s="7"/>
      <c r="C12" s="7"/>
      <c r="D12" s="7"/>
      <c r="E12" s="7"/>
      <c r="F12" s="7"/>
      <c r="G12" s="7"/>
    </row>
    <row r="13" ht="13.2" customHeight="1">
      <c r="A13" s="7"/>
      <c r="B13" s="7"/>
      <c r="C13" s="7"/>
      <c r="D13" s="7"/>
      <c r="E13" s="7"/>
      <c r="F13" s="7"/>
      <c r="G13" s="7"/>
    </row>
    <row r="14" ht="13.2" customHeight="1">
      <c r="A14" s="7"/>
      <c r="B14" s="7"/>
      <c r="C14" s="7"/>
      <c r="D14" s="7"/>
      <c r="E14" s="7"/>
      <c r="F14" s="7"/>
      <c r="G14" s="7"/>
    </row>
    <row r="15" ht="13.2" customHeight="1">
      <c r="A15" s="7"/>
      <c r="B15" s="7"/>
      <c r="C15" s="7"/>
      <c r="D15" s="7"/>
      <c r="E15" s="7"/>
      <c r="F15" s="7"/>
      <c r="G15" s="7"/>
    </row>
    <row r="16" ht="13.2" customHeight="1">
      <c r="A16" s="7"/>
      <c r="B16" s="7"/>
      <c r="C16" s="7"/>
      <c r="D16" s="7"/>
      <c r="E16" s="7"/>
      <c r="F16" s="7"/>
      <c r="G16" s="7"/>
    </row>
    <row r="17" ht="13.2" customHeight="1">
      <c r="A17" s="7"/>
      <c r="B17" s="7"/>
      <c r="C17" s="7"/>
      <c r="D17" s="7"/>
      <c r="E17" s="7"/>
      <c r="F17" s="7"/>
      <c r="G17" s="7"/>
    </row>
    <row r="18" ht="13.2" customHeight="1">
      <c r="A18" s="7"/>
      <c r="B18" s="7"/>
      <c r="C18" s="7"/>
      <c r="D18" s="7"/>
      <c r="E18" s="7"/>
      <c r="F18" s="7"/>
      <c r="G18" s="7"/>
    </row>
    <row r="19" ht="13.2" customHeight="1">
      <c r="A19" s="7"/>
      <c r="B19" t="s" s="8">
        <v>6</v>
      </c>
      <c r="C19" s="7"/>
      <c r="D19" s="7"/>
      <c r="E19" s="7"/>
      <c r="F19" s="7"/>
      <c r="G19" t="s" s="9">
        <v>7</v>
      </c>
    </row>
    <row r="20" ht="13.2" customHeight="1">
      <c r="A20" s="7"/>
      <c r="B20" s="7"/>
      <c r="C20" s="7"/>
      <c r="D20" s="7"/>
      <c r="E20" s="7"/>
      <c r="F20" s="7"/>
      <c r="G20" s="7"/>
    </row>
    <row r="21" ht="13.2" customHeight="1">
      <c r="A21" s="7"/>
      <c r="B21" t="s" s="8">
        <v>8</v>
      </c>
      <c r="C21" t="s" s="8">
        <v>9</v>
      </c>
      <c r="D21" s="7"/>
      <c r="E21" s="7"/>
      <c r="F21" s="7"/>
      <c r="G21" s="7"/>
    </row>
    <row r="22" ht="13.2" customHeight="1">
      <c r="A22" s="7"/>
      <c r="B22" s="7"/>
      <c r="C22" t="s" s="8">
        <v>10</v>
      </c>
      <c r="D22" s="7"/>
      <c r="E22" s="7"/>
      <c r="F22" s="7"/>
      <c r="G22" s="7"/>
    </row>
    <row r="23" ht="13.2" customHeight="1">
      <c r="A23" s="7"/>
      <c r="B23" s="7"/>
      <c r="C23" t="s" s="8">
        <v>11</v>
      </c>
      <c r="D23" s="7"/>
      <c r="E23" s="7"/>
      <c r="F23" s="7"/>
      <c r="G23" s="7"/>
    </row>
    <row r="24" ht="13.2" customHeight="1">
      <c r="A24" s="7"/>
      <c r="B24" s="7"/>
      <c r="C24" t="s" s="8">
        <v>12</v>
      </c>
      <c r="D24" s="7"/>
      <c r="E24" s="7"/>
      <c r="F24" s="7"/>
      <c r="G24" s="7"/>
    </row>
    <row r="25" ht="13.2" customHeight="1">
      <c r="A25" s="7"/>
      <c r="B25" s="7"/>
      <c r="C25" s="7"/>
      <c r="D25" s="7"/>
      <c r="E25" s="7"/>
      <c r="F25" s="7"/>
      <c r="G25" s="7"/>
    </row>
    <row r="26" ht="13.2" customHeight="1">
      <c r="A26" s="7"/>
      <c r="B26" t="s" s="8">
        <v>13</v>
      </c>
      <c r="C26" t="s" s="8">
        <v>14</v>
      </c>
      <c r="D26" t="s" s="8">
        <v>15</v>
      </c>
      <c r="E26" s="7"/>
      <c r="F26" s="7"/>
      <c r="G26" s="7"/>
    </row>
    <row r="27" ht="13.2" customHeight="1">
      <c r="A27" s="7"/>
      <c r="B27" s="7"/>
      <c r="C27" t="s" s="8">
        <v>16</v>
      </c>
      <c r="D27" t="s" s="8">
        <v>17</v>
      </c>
      <c r="E27" s="7"/>
      <c r="F27" s="7"/>
      <c r="G27" s="7"/>
    </row>
    <row r="28" ht="13.2" customHeight="1">
      <c r="A28" s="7"/>
      <c r="B28" s="7"/>
      <c r="C28" t="s" s="8">
        <v>18</v>
      </c>
      <c r="D28" t="s" s="8">
        <v>19</v>
      </c>
      <c r="E28" s="7"/>
      <c r="F28" s="7"/>
      <c r="G28" s="7"/>
    </row>
    <row r="29" ht="13.2" customHeight="1">
      <c r="A29" s="7"/>
      <c r="B29" s="7"/>
      <c r="C29" t="s" s="8">
        <v>20</v>
      </c>
      <c r="D29" t="s" s="8">
        <v>21</v>
      </c>
      <c r="E29" s="7"/>
      <c r="F29" s="7"/>
      <c r="G29" s="7"/>
    </row>
    <row r="30" ht="13.2" customHeight="1">
      <c r="A30" s="7"/>
      <c r="B30" s="7"/>
      <c r="C30" t="s" s="8">
        <v>22</v>
      </c>
      <c r="D30" t="s" s="8">
        <v>23</v>
      </c>
      <c r="E30" s="7"/>
      <c r="F30" s="7"/>
      <c r="G30" s="7"/>
    </row>
    <row r="31" ht="13.2" customHeight="1">
      <c r="A31" s="7"/>
      <c r="B31" s="7"/>
      <c r="C31" t="s" s="8">
        <v>24</v>
      </c>
      <c r="D31" t="s" s="8">
        <v>25</v>
      </c>
      <c r="E31" s="7"/>
      <c r="F31" s="7"/>
      <c r="G31" s="7"/>
    </row>
    <row r="32" ht="13.2" customHeight="1">
      <c r="A32" s="7"/>
      <c r="B32" s="7"/>
      <c r="C32" t="s" s="8">
        <v>26</v>
      </c>
      <c r="D32" t="s" s="8">
        <v>27</v>
      </c>
      <c r="E32" s="7"/>
      <c r="F32" s="7"/>
      <c r="G32" s="7"/>
    </row>
    <row r="33" ht="13.2" customHeight="1">
      <c r="A33" s="7"/>
      <c r="B33" s="7"/>
      <c r="C33" t="s" s="8">
        <v>28</v>
      </c>
      <c r="D33" t="s" s="8">
        <v>29</v>
      </c>
      <c r="E33" s="7"/>
      <c r="F33" s="7"/>
      <c r="G33" s="7"/>
    </row>
    <row r="34" ht="13.2" customHeight="1">
      <c r="A34" s="7"/>
      <c r="B34" s="7"/>
      <c r="C34" t="s" s="8">
        <v>30</v>
      </c>
      <c r="D34" t="s" s="8">
        <v>31</v>
      </c>
      <c r="E34" s="7"/>
      <c r="F34" s="7"/>
      <c r="G34" s="7"/>
    </row>
    <row r="35" ht="13.2" customHeight="1">
      <c r="A35" s="7"/>
      <c r="B35" s="7"/>
      <c r="C35" t="s" s="8">
        <v>32</v>
      </c>
      <c r="D35" t="s" s="8">
        <v>33</v>
      </c>
      <c r="E35" s="7"/>
      <c r="F35" s="7"/>
      <c r="G35" s="7"/>
    </row>
    <row r="36" ht="13.2" customHeight="1">
      <c r="A36" s="7"/>
      <c r="B36" s="7"/>
      <c r="C36" t="s" s="8">
        <v>34</v>
      </c>
      <c r="D36" t="s" s="8">
        <v>35</v>
      </c>
      <c r="E36" s="7"/>
      <c r="F36" s="7"/>
      <c r="G36" s="7"/>
    </row>
    <row r="37" ht="13.2" customHeight="1">
      <c r="A37" s="7"/>
      <c r="B37" s="7"/>
      <c r="C37" t="s" s="8">
        <v>36</v>
      </c>
      <c r="D37" t="s" s="8">
        <v>37</v>
      </c>
      <c r="E37" s="7"/>
      <c r="F37" s="7"/>
      <c r="G37" s="7"/>
    </row>
    <row r="38" ht="13.2" customHeight="1">
      <c r="A38" s="7"/>
      <c r="B38" s="7"/>
      <c r="C38" t="s" s="8">
        <v>38</v>
      </c>
      <c r="D38" t="s" s="8">
        <v>39</v>
      </c>
      <c r="E38" s="7"/>
      <c r="F38" s="7"/>
      <c r="G38" s="7"/>
    </row>
    <row r="39" ht="13.2" customHeight="1">
      <c r="A39" s="7"/>
      <c r="B39" s="7"/>
      <c r="C39" t="s" s="8">
        <v>40</v>
      </c>
      <c r="D39" t="s" s="8">
        <v>41</v>
      </c>
      <c r="E39" s="7"/>
      <c r="F39" s="7"/>
      <c r="G39" s="7"/>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W52"/>
  <sheetViews>
    <sheetView workbookViewId="0" showGridLines="0" defaultGridColor="1"/>
  </sheetViews>
  <sheetFormatPr defaultColWidth="9.16667" defaultRowHeight="13.2" customHeight="1" outlineLevelRow="0" outlineLevelCol="0"/>
  <cols>
    <col min="1" max="1" width="29.3516" style="10" customWidth="1"/>
    <col min="2" max="2" width="10.6719" style="10" customWidth="1"/>
    <col min="3" max="6" width="11.5" style="10" customWidth="1"/>
    <col min="7" max="7" width="11.6719" style="10" customWidth="1"/>
    <col min="8" max="18" width="10.1719" style="10" customWidth="1"/>
    <col min="19" max="23" width="9.17188" style="10" customWidth="1"/>
    <col min="24" max="256" width="9.17188" style="10"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c r="S1" s="20"/>
      <c r="T1" s="7"/>
      <c r="U1" s="7"/>
      <c r="V1" s="7"/>
      <c r="W1" s="7"/>
    </row>
    <row r="2" ht="14.15" customHeight="1">
      <c r="A2" t="s" s="21">
        <v>47</v>
      </c>
      <c r="B2" s="22">
        <f>(E2-F2)/F2</f>
        <v>0.4750656167979</v>
      </c>
      <c r="C2" s="23">
        <v>-1487</v>
      </c>
      <c r="D2" s="24">
        <v>-1125</v>
      </c>
      <c r="E2" s="25">
        <v>1124</v>
      </c>
      <c r="F2" s="26">
        <v>762</v>
      </c>
      <c r="G2" s="27">
        <v>324</v>
      </c>
      <c r="H2" s="27">
        <v>495</v>
      </c>
      <c r="I2" s="27">
        <v>38</v>
      </c>
      <c r="J2" s="27">
        <v>4993</v>
      </c>
      <c r="K2" s="27">
        <v>76</v>
      </c>
      <c r="L2" s="27">
        <v>553</v>
      </c>
      <c r="M2" s="27">
        <v>419</v>
      </c>
      <c r="N2" s="27">
        <v>4802.1778584392</v>
      </c>
      <c r="O2" s="27">
        <v>2877.495462794920</v>
      </c>
      <c r="P2" s="27">
        <v>6784.029038112520</v>
      </c>
      <c r="Q2" s="27">
        <v>1391.107078039930</v>
      </c>
      <c r="R2" s="28">
        <v>1600.725952813070</v>
      </c>
      <c r="S2" s="20"/>
      <c r="T2" s="7"/>
      <c r="U2" s="7"/>
      <c r="V2" s="29"/>
      <c r="W2" s="29"/>
    </row>
    <row r="3" ht="13.65" customHeight="1">
      <c r="A3" t="s" s="30">
        <v>48</v>
      </c>
      <c r="B3" s="31">
        <f>(E3-F3)/F3</f>
        <v>-0.221574344023324</v>
      </c>
      <c r="C3" s="32">
        <v>-114</v>
      </c>
      <c r="D3" s="33">
        <v>-248</v>
      </c>
      <c r="E3" s="34">
        <v>534</v>
      </c>
      <c r="F3" s="35">
        <v>686</v>
      </c>
      <c r="G3" s="29">
        <v>534</v>
      </c>
      <c r="H3" s="29">
        <v>172</v>
      </c>
      <c r="I3" s="29">
        <v>324</v>
      </c>
      <c r="J3" s="29">
        <v>286</v>
      </c>
      <c r="K3" s="29">
        <v>343</v>
      </c>
      <c r="L3" s="29">
        <v>0</v>
      </c>
      <c r="M3" s="29">
        <v>76</v>
      </c>
      <c r="N3" s="29">
        <v>76.2250453720508</v>
      </c>
      <c r="O3" s="29">
        <v>266.787658802178</v>
      </c>
      <c r="P3" s="29">
        <v>323.956442831216</v>
      </c>
      <c r="Q3" s="29">
        <v>0</v>
      </c>
      <c r="R3" s="36">
        <v>228.675136116152</v>
      </c>
      <c r="S3" s="20"/>
      <c r="T3" s="7"/>
      <c r="U3" s="7"/>
      <c r="V3" s="29"/>
      <c r="W3" s="29"/>
    </row>
    <row r="4" ht="13.65" customHeight="1">
      <c r="A4" t="s" s="30">
        <v>49</v>
      </c>
      <c r="B4" s="31">
        <f>(E4-F4)/F4</f>
        <v>-0.17103952175357</v>
      </c>
      <c r="C4" s="32">
        <v>2496</v>
      </c>
      <c r="D4" s="33">
        <v>3011</v>
      </c>
      <c r="E4" s="34">
        <v>2496</v>
      </c>
      <c r="F4" s="35">
        <v>3011</v>
      </c>
      <c r="G4" s="29">
        <v>2172</v>
      </c>
      <c r="H4" s="29">
        <v>1505</v>
      </c>
      <c r="I4" s="29">
        <v>1067</v>
      </c>
      <c r="J4" s="29">
        <v>2496</v>
      </c>
      <c r="K4" s="29">
        <v>1353</v>
      </c>
      <c r="L4" s="29">
        <v>0</v>
      </c>
      <c r="M4" s="29">
        <v>991</v>
      </c>
      <c r="N4" s="29">
        <v>914.7005444646099</v>
      </c>
      <c r="O4" s="29">
        <v>3239.564428312160</v>
      </c>
      <c r="P4" s="29">
        <v>3944.646098003630</v>
      </c>
      <c r="Q4" s="29">
        <v>2553.5390199637</v>
      </c>
      <c r="R4" s="36">
        <v>3544.464609800360</v>
      </c>
      <c r="S4" s="20"/>
      <c r="T4" s="7"/>
      <c r="U4" s="7"/>
      <c r="V4" s="29"/>
      <c r="W4" s="29"/>
    </row>
    <row r="5" ht="13.65" customHeight="1">
      <c r="A5" t="s" s="30">
        <v>50</v>
      </c>
      <c r="B5" s="31">
        <f>(E5-F5)/F5</f>
        <v>0.401874163319946</v>
      </c>
      <c r="C5" s="32">
        <v>84801</v>
      </c>
      <c r="D5" s="33">
        <v>58559</v>
      </c>
      <c r="E5" s="34">
        <v>89012</v>
      </c>
      <c r="F5" s="35">
        <v>63495</v>
      </c>
      <c r="G5" s="29">
        <v>77254</v>
      </c>
      <c r="H5" s="29">
        <v>52481</v>
      </c>
      <c r="I5" s="29">
        <v>38856</v>
      </c>
      <c r="J5" s="29">
        <v>56750</v>
      </c>
      <c r="K5" s="29">
        <v>40533</v>
      </c>
      <c r="L5" s="29">
        <v>59722</v>
      </c>
      <c r="M5" s="29">
        <v>33120</v>
      </c>
      <c r="N5" s="29">
        <v>53033.5753176044</v>
      </c>
      <c r="O5" s="29">
        <v>31233.2123411978</v>
      </c>
      <c r="P5" s="29">
        <v>49927.4047186933</v>
      </c>
      <c r="Q5" s="29">
        <v>21152.4500907441</v>
      </c>
      <c r="R5" s="36">
        <v>21571.6878402904</v>
      </c>
      <c r="S5" s="20"/>
      <c r="T5" s="7"/>
      <c r="U5" s="7"/>
      <c r="V5" s="29"/>
      <c r="W5" s="29"/>
    </row>
    <row r="6" ht="13.65" customHeight="1">
      <c r="A6" t="s" s="30">
        <v>51</v>
      </c>
      <c r="B6" s="31">
        <f>(E6-F6)/F6</f>
        <v>0.276954157578925</v>
      </c>
      <c r="C6" s="32">
        <v>10195</v>
      </c>
      <c r="D6" s="33">
        <v>9738</v>
      </c>
      <c r="E6" s="34">
        <v>127048</v>
      </c>
      <c r="F6" s="35">
        <v>99493</v>
      </c>
      <c r="G6" s="29">
        <v>92309</v>
      </c>
      <c r="H6" s="29">
        <v>75653</v>
      </c>
      <c r="I6" s="29">
        <v>46040</v>
      </c>
      <c r="J6" s="29">
        <v>77978</v>
      </c>
      <c r="K6" s="29">
        <v>43868</v>
      </c>
      <c r="L6" s="29">
        <v>52691</v>
      </c>
      <c r="M6" s="29">
        <v>33253</v>
      </c>
      <c r="N6" s="29">
        <v>27993.6479128857</v>
      </c>
      <c r="O6" s="29">
        <v>31785.8439201452</v>
      </c>
      <c r="P6" s="29">
        <v>22505.444646098</v>
      </c>
      <c r="Q6" s="29">
        <v>9718.693284936480</v>
      </c>
      <c r="R6" s="36">
        <v>8727.767695099819</v>
      </c>
      <c r="S6" s="20"/>
      <c r="T6" s="7"/>
      <c r="U6" s="7"/>
      <c r="V6" s="29"/>
      <c r="W6" s="29"/>
    </row>
    <row r="7" ht="13.65" customHeight="1">
      <c r="A7" t="s" s="30">
        <v>52</v>
      </c>
      <c r="B7" s="31">
        <f>(E7-F7)/F7</f>
        <v>1.6973485230366</v>
      </c>
      <c r="C7" s="32">
        <v>-128554</v>
      </c>
      <c r="D7" s="33">
        <v>-123427</v>
      </c>
      <c r="E7" s="34">
        <v>53510</v>
      </c>
      <c r="F7" s="35">
        <v>19838</v>
      </c>
      <c r="G7" s="29">
        <v>39389</v>
      </c>
      <c r="H7" s="29">
        <v>27860</v>
      </c>
      <c r="I7" s="29">
        <v>37922</v>
      </c>
      <c r="J7" s="29">
        <v>64505</v>
      </c>
      <c r="K7" s="29">
        <v>54082</v>
      </c>
      <c r="L7" s="29">
        <v>59894</v>
      </c>
      <c r="M7" s="29">
        <v>46192</v>
      </c>
      <c r="N7" s="29">
        <v>50079.8548094374</v>
      </c>
      <c r="O7" s="29">
        <v>55911.0707803993</v>
      </c>
      <c r="P7" s="29">
        <v>72623.4119782214</v>
      </c>
      <c r="Q7" s="29">
        <v>52766.7876588022</v>
      </c>
      <c r="R7" s="36">
        <v>36054.44646098</v>
      </c>
      <c r="S7" s="20"/>
      <c r="T7" s="7"/>
      <c r="U7" s="7"/>
      <c r="V7" s="29"/>
      <c r="W7" s="29"/>
    </row>
    <row r="8" ht="13.65" customHeight="1">
      <c r="A8" t="s" s="30">
        <v>53</v>
      </c>
      <c r="B8" s="31">
        <f>(E8-F8)/F8</f>
        <v>0.396616991035871</v>
      </c>
      <c r="C8" s="32">
        <v>28356</v>
      </c>
      <c r="D8" s="33">
        <v>39199</v>
      </c>
      <c r="E8" s="34">
        <v>99245</v>
      </c>
      <c r="F8" s="35">
        <v>71061</v>
      </c>
      <c r="G8" s="29">
        <v>124056</v>
      </c>
      <c r="H8" s="29">
        <v>40342</v>
      </c>
      <c r="I8" s="29">
        <v>88516</v>
      </c>
      <c r="J8" s="29">
        <v>72947</v>
      </c>
      <c r="K8" s="29">
        <v>77597</v>
      </c>
      <c r="L8" s="29">
        <v>55397</v>
      </c>
      <c r="M8" s="29">
        <v>54406</v>
      </c>
      <c r="N8" s="29">
        <v>54843.9201451906</v>
      </c>
      <c r="O8" s="29">
        <v>50537.2050816697</v>
      </c>
      <c r="P8" s="29">
        <v>81522.6860254083</v>
      </c>
      <c r="Q8" s="29">
        <v>40323.0490018149</v>
      </c>
      <c r="R8" s="36">
        <v>51185.1179673321</v>
      </c>
      <c r="S8" s="20"/>
      <c r="T8" s="7"/>
      <c r="U8" s="7"/>
      <c r="V8" s="29"/>
      <c r="W8" s="29"/>
    </row>
    <row r="9" ht="13.65" customHeight="1">
      <c r="A9" t="s" s="30">
        <v>54</v>
      </c>
      <c r="B9" s="31">
        <f>(E9-F9)/F9</f>
        <v>0.125565482922416</v>
      </c>
      <c r="C9" s="32">
        <v>-87811</v>
      </c>
      <c r="D9" s="33">
        <v>-57169</v>
      </c>
      <c r="E9" s="34">
        <v>39809</v>
      </c>
      <c r="F9" s="35">
        <v>35368</v>
      </c>
      <c r="G9" s="29">
        <v>27765</v>
      </c>
      <c r="H9" s="29">
        <v>6041</v>
      </c>
      <c r="I9" s="29">
        <v>12272</v>
      </c>
      <c r="J9" s="29">
        <v>2096</v>
      </c>
      <c r="K9" s="29">
        <v>191</v>
      </c>
      <c r="L9" s="29">
        <v>0</v>
      </c>
      <c r="M9" s="29"/>
      <c r="N9" s="29"/>
      <c r="O9" s="29"/>
      <c r="P9" s="29"/>
      <c r="Q9" s="29"/>
      <c r="R9" s="36"/>
      <c r="S9" s="20"/>
      <c r="T9" s="7"/>
      <c r="U9" s="7"/>
      <c r="V9" s="29"/>
      <c r="W9" s="29"/>
    </row>
    <row r="10" ht="13.65" customHeight="1">
      <c r="A10" t="s" s="30">
        <v>55</v>
      </c>
      <c r="B10" s="31">
        <f>(E10-F10)/F10</f>
        <v>6.53488372093023</v>
      </c>
      <c r="C10" s="32">
        <v>-59493</v>
      </c>
      <c r="D10" s="33">
        <v>-50765</v>
      </c>
      <c r="E10" s="34">
        <v>1296</v>
      </c>
      <c r="F10" s="35">
        <v>172</v>
      </c>
      <c r="G10" s="29">
        <v>953</v>
      </c>
      <c r="H10" s="29">
        <v>1563</v>
      </c>
      <c r="I10" s="29">
        <v>800</v>
      </c>
      <c r="J10" s="29">
        <v>1906</v>
      </c>
      <c r="K10" s="29">
        <v>1868</v>
      </c>
      <c r="L10" s="29">
        <v>76</v>
      </c>
      <c r="M10" s="29">
        <v>2249</v>
      </c>
      <c r="N10" s="29">
        <v>76.2250453720508</v>
      </c>
      <c r="O10" s="29">
        <v>2286.751361161520</v>
      </c>
      <c r="P10" s="29">
        <v>1276.769509981850</v>
      </c>
      <c r="Q10" s="29">
        <v>381.125226860254</v>
      </c>
      <c r="R10" s="36">
        <v>914.7005444646099</v>
      </c>
      <c r="S10" s="20"/>
      <c r="T10" s="7"/>
      <c r="U10" s="7"/>
      <c r="V10" s="29"/>
      <c r="W10" s="29"/>
    </row>
    <row r="11" ht="13.65" customHeight="1">
      <c r="A11" t="s" s="30">
        <v>56</v>
      </c>
      <c r="B11" s="31">
        <f>(E11-F11)/F11</f>
        <v>-1</v>
      </c>
      <c r="C11" s="32">
        <v>-1334</v>
      </c>
      <c r="D11" s="33">
        <v>952</v>
      </c>
      <c r="E11" s="34"/>
      <c r="F11" s="35">
        <v>1162</v>
      </c>
      <c r="G11" s="29">
        <v>2134</v>
      </c>
      <c r="H11" s="29">
        <v>2401</v>
      </c>
      <c r="I11" s="29">
        <v>286</v>
      </c>
      <c r="J11" s="29">
        <v>2153</v>
      </c>
      <c r="K11" s="29">
        <v>1620</v>
      </c>
      <c r="L11" s="29">
        <v>1201</v>
      </c>
      <c r="M11" s="29">
        <v>1505</v>
      </c>
      <c r="N11" s="29">
        <v>2210.526315789470</v>
      </c>
      <c r="O11" s="29">
        <v>1181.488203266790</v>
      </c>
      <c r="P11" s="29">
        <v>876.588021778584</v>
      </c>
      <c r="Q11" s="29">
        <v>95.28130671506349</v>
      </c>
      <c r="R11" s="36">
        <v>1029.038112522690</v>
      </c>
      <c r="S11" s="20"/>
      <c r="T11" s="7"/>
      <c r="U11" s="7"/>
      <c r="V11" s="29"/>
      <c r="W11" s="29"/>
    </row>
    <row r="12" ht="13.65" customHeight="1">
      <c r="A12" t="s" s="30">
        <v>57</v>
      </c>
      <c r="B12" s="31">
        <f>(E12-F12)/F12</f>
        <v>-0.781967213114754</v>
      </c>
      <c r="C12" s="32">
        <v>133</v>
      </c>
      <c r="D12" s="33">
        <v>-1658</v>
      </c>
      <c r="E12" s="34">
        <v>133</v>
      </c>
      <c r="F12" s="35">
        <v>610</v>
      </c>
      <c r="G12" s="29">
        <v>705</v>
      </c>
      <c r="H12" s="29">
        <v>95</v>
      </c>
      <c r="I12" s="29">
        <v>57</v>
      </c>
      <c r="J12" s="29">
        <v>534</v>
      </c>
      <c r="K12" s="29">
        <v>400</v>
      </c>
      <c r="L12" s="29">
        <v>0</v>
      </c>
      <c r="M12" s="29">
        <v>534</v>
      </c>
      <c r="N12" s="29">
        <v>171.506352087114</v>
      </c>
      <c r="O12" s="29">
        <v>1676.950998185120</v>
      </c>
      <c r="P12" s="29">
        <v>57.1687840290381</v>
      </c>
      <c r="Q12" s="29">
        <v>0</v>
      </c>
      <c r="R12" s="36">
        <v>76.2250453720508</v>
      </c>
      <c r="S12" s="20"/>
      <c r="T12" s="7"/>
      <c r="U12" s="7"/>
      <c r="V12" s="29"/>
      <c r="W12" s="29"/>
    </row>
    <row r="13" ht="13.65" customHeight="1">
      <c r="A13" t="s" s="30">
        <v>58</v>
      </c>
      <c r="B13" s="31">
        <f>(E13-F13)/F13</f>
        <v>-0.317810599478714</v>
      </c>
      <c r="C13" s="32">
        <v>3507</v>
      </c>
      <c r="D13" s="33">
        <v>4783</v>
      </c>
      <c r="E13" s="34">
        <v>3926</v>
      </c>
      <c r="F13" s="35">
        <v>5755</v>
      </c>
      <c r="G13" s="29">
        <v>2725</v>
      </c>
      <c r="H13" s="29">
        <v>2611</v>
      </c>
      <c r="I13" s="29">
        <v>4974</v>
      </c>
      <c r="J13" s="29">
        <v>4554</v>
      </c>
      <c r="K13" s="29">
        <v>5393</v>
      </c>
      <c r="L13" s="29">
        <v>0</v>
      </c>
      <c r="M13" s="29">
        <v>1258</v>
      </c>
      <c r="N13" s="29">
        <v>57.1687840290381</v>
      </c>
      <c r="O13" s="29">
        <v>6383.847549909260</v>
      </c>
      <c r="P13" s="29">
        <v>4154.264972776770</v>
      </c>
      <c r="Q13" s="29">
        <v>1410.163339382940</v>
      </c>
      <c r="R13" s="36">
        <v>1867.513611615250</v>
      </c>
      <c r="S13" s="20"/>
      <c r="T13" s="7"/>
      <c r="U13" s="7"/>
      <c r="V13" s="29"/>
      <c r="W13" s="29"/>
    </row>
    <row r="14" ht="13.65" customHeight="1">
      <c r="A14" t="s" s="30">
        <v>59</v>
      </c>
      <c r="B14" s="31">
        <f>(E14-F14)/F14</f>
        <v>-0.17351598173516</v>
      </c>
      <c r="C14" s="32">
        <v>-6403</v>
      </c>
      <c r="D14" s="33">
        <v>-7223</v>
      </c>
      <c r="E14" s="34">
        <v>362</v>
      </c>
      <c r="F14" s="35">
        <v>438</v>
      </c>
      <c r="G14" s="29">
        <v>1239</v>
      </c>
      <c r="H14" s="29">
        <v>858</v>
      </c>
      <c r="I14" s="29">
        <v>248</v>
      </c>
      <c r="J14" s="29">
        <v>476</v>
      </c>
      <c r="K14" s="29">
        <v>838</v>
      </c>
      <c r="L14" s="29">
        <v>38</v>
      </c>
      <c r="M14" s="29">
        <v>648</v>
      </c>
      <c r="N14" s="29">
        <v>1181.488203266790</v>
      </c>
      <c r="O14" s="29">
        <v>2000.907441016330</v>
      </c>
      <c r="P14" s="29">
        <v>1638.838475499090</v>
      </c>
      <c r="Q14" s="29">
        <v>2248.6388384755</v>
      </c>
      <c r="R14" s="36">
        <v>1181.488203266790</v>
      </c>
      <c r="S14" s="20"/>
      <c r="T14" s="7"/>
      <c r="U14" s="7"/>
      <c r="V14" s="29"/>
      <c r="W14" s="29"/>
    </row>
    <row r="15" ht="13.65" customHeight="1">
      <c r="A15" t="s" s="30">
        <v>60</v>
      </c>
      <c r="B15" s="31">
        <f>(E15-F15)/F15</f>
        <v>0.11046511627907</v>
      </c>
      <c r="C15" s="32">
        <v>-304</v>
      </c>
      <c r="D15" s="33">
        <v>-628</v>
      </c>
      <c r="E15" s="34">
        <v>191</v>
      </c>
      <c r="F15" s="35">
        <v>172</v>
      </c>
      <c r="G15" s="29">
        <v>0</v>
      </c>
      <c r="H15" s="29">
        <v>0</v>
      </c>
      <c r="I15" s="29">
        <v>0</v>
      </c>
      <c r="J15" s="29">
        <v>0</v>
      </c>
      <c r="K15" s="29">
        <v>114</v>
      </c>
      <c r="L15" s="29">
        <v>0</v>
      </c>
      <c r="M15" s="29">
        <v>324</v>
      </c>
      <c r="N15" s="29">
        <v>647.912885662432</v>
      </c>
      <c r="O15" s="29">
        <v>0</v>
      </c>
      <c r="P15" s="29">
        <v>76.2250453720508</v>
      </c>
      <c r="Q15" s="29">
        <v>0</v>
      </c>
      <c r="R15" s="36">
        <v>0</v>
      </c>
      <c r="S15" s="20"/>
      <c r="T15" s="7"/>
      <c r="U15" s="7"/>
      <c r="V15" s="29"/>
      <c r="W15" s="29"/>
    </row>
    <row r="16" ht="13.65" customHeight="1">
      <c r="A16" t="s" s="30">
        <v>61</v>
      </c>
      <c r="B16" s="31"/>
      <c r="C16" s="32">
        <v>-229</v>
      </c>
      <c r="D16" s="33">
        <v>-267</v>
      </c>
      <c r="E16" s="34"/>
      <c r="F16" s="35"/>
      <c r="G16" s="29">
        <v>0</v>
      </c>
      <c r="H16" s="29">
        <v>0</v>
      </c>
      <c r="I16" s="29">
        <v>0</v>
      </c>
      <c r="J16" s="29">
        <v>0</v>
      </c>
      <c r="K16" s="29">
        <v>95</v>
      </c>
      <c r="L16" s="29">
        <v>19</v>
      </c>
      <c r="M16" s="29">
        <v>0</v>
      </c>
      <c r="N16" s="29">
        <v>0</v>
      </c>
      <c r="O16" s="29">
        <v>19.0562613430127</v>
      </c>
      <c r="P16" s="29">
        <v>0</v>
      </c>
      <c r="Q16" s="29">
        <v>19.0562613430127</v>
      </c>
      <c r="R16" s="36">
        <v>0</v>
      </c>
      <c r="S16" s="20"/>
      <c r="T16" s="7"/>
      <c r="U16" s="7"/>
      <c r="V16" s="29"/>
      <c r="W16" s="29"/>
    </row>
    <row r="17" ht="13.65" customHeight="1">
      <c r="A17" t="s" s="30">
        <v>62</v>
      </c>
      <c r="B17" s="31">
        <f>(E17-F17)/F17</f>
        <v>0.057425679748723</v>
      </c>
      <c r="C17" s="32">
        <v>33329</v>
      </c>
      <c r="D17" s="33">
        <v>31519</v>
      </c>
      <c r="E17" s="34">
        <v>33329</v>
      </c>
      <c r="F17" s="35">
        <v>31519</v>
      </c>
      <c r="G17" s="29">
        <v>24564</v>
      </c>
      <c r="H17" s="29">
        <v>31252</v>
      </c>
      <c r="I17" s="29">
        <v>18694</v>
      </c>
      <c r="J17" s="29">
        <v>18084</v>
      </c>
      <c r="K17" s="29">
        <v>9566</v>
      </c>
      <c r="L17" s="29">
        <v>8880</v>
      </c>
      <c r="M17" s="29">
        <v>5450</v>
      </c>
      <c r="N17" s="29">
        <v>6002.722323049</v>
      </c>
      <c r="O17" s="29">
        <v>9642.468239564430</v>
      </c>
      <c r="P17" s="29">
        <v>7412.885662431940</v>
      </c>
      <c r="Q17" s="29">
        <v>6231.397459165150</v>
      </c>
      <c r="R17" s="36">
        <v>1467.332123411980</v>
      </c>
      <c r="S17" s="20"/>
      <c r="T17" s="7"/>
      <c r="U17" s="7"/>
      <c r="V17" s="29"/>
      <c r="W17" s="29"/>
    </row>
    <row r="18" ht="13.65" customHeight="1">
      <c r="A18" t="s" s="30">
        <v>63</v>
      </c>
      <c r="B18" s="31">
        <f>(E18-F18)/F18</f>
        <v>-0.0819135719660074</v>
      </c>
      <c r="C18" s="32">
        <v>112146</v>
      </c>
      <c r="D18" s="33">
        <v>128839</v>
      </c>
      <c r="E18" s="34">
        <v>157405</v>
      </c>
      <c r="F18" s="35">
        <v>171449</v>
      </c>
      <c r="G18" s="29">
        <v>155804</v>
      </c>
      <c r="H18" s="29">
        <v>225436</v>
      </c>
      <c r="I18" s="29">
        <v>162607</v>
      </c>
      <c r="J18" s="29">
        <v>239937</v>
      </c>
      <c r="K18" s="29">
        <v>188771</v>
      </c>
      <c r="L18" s="29">
        <v>228294</v>
      </c>
      <c r="M18" s="29">
        <v>189743</v>
      </c>
      <c r="N18" s="29">
        <v>179128.856624319</v>
      </c>
      <c r="O18" s="29">
        <v>215659.709618875</v>
      </c>
      <c r="P18" s="29">
        <v>201786.751361162</v>
      </c>
      <c r="Q18" s="29">
        <v>154165.154264973</v>
      </c>
      <c r="R18" s="36">
        <v>184598.003629764</v>
      </c>
      <c r="S18" s="20"/>
      <c r="T18" s="7"/>
      <c r="U18" s="7"/>
      <c r="V18" s="29"/>
      <c r="W18" s="29"/>
    </row>
    <row r="19" ht="13.65" customHeight="1">
      <c r="A19" t="s" s="30">
        <v>64</v>
      </c>
      <c r="B19" s="31">
        <f>(E19-F19)/F19</f>
        <v>-0.35920177383592</v>
      </c>
      <c r="C19" s="32">
        <v>-210915</v>
      </c>
      <c r="D19" s="33">
        <v>-224140</v>
      </c>
      <c r="E19" s="34">
        <v>1734</v>
      </c>
      <c r="F19" s="35">
        <v>2706</v>
      </c>
      <c r="G19" s="29">
        <v>2496</v>
      </c>
      <c r="H19" s="29">
        <v>1353</v>
      </c>
      <c r="I19" s="29">
        <v>1925</v>
      </c>
      <c r="J19" s="29">
        <v>2458</v>
      </c>
      <c r="K19" s="29">
        <v>1505</v>
      </c>
      <c r="L19" s="29">
        <v>515</v>
      </c>
      <c r="M19" s="29">
        <v>1810</v>
      </c>
      <c r="N19" s="29">
        <v>419.237749546279</v>
      </c>
      <c r="O19" s="29">
        <v>1886.569872958260</v>
      </c>
      <c r="P19" s="29">
        <v>1772.232304900180</v>
      </c>
      <c r="Q19" s="29">
        <v>5411.978221415610</v>
      </c>
      <c r="R19" s="36">
        <v>1295.825771324860</v>
      </c>
      <c r="S19" s="20"/>
      <c r="T19" s="7"/>
      <c r="U19" s="7"/>
      <c r="V19" s="29"/>
      <c r="W19" s="29"/>
    </row>
    <row r="20" ht="13.65" customHeight="1">
      <c r="A20" t="s" s="30">
        <v>65</v>
      </c>
      <c r="B20" s="31">
        <f>(E20-F20)/F20</f>
        <v>10.0526315789474</v>
      </c>
      <c r="C20" s="32">
        <v>-2496</v>
      </c>
      <c r="D20" s="33">
        <v>-2554</v>
      </c>
      <c r="E20" s="34">
        <v>210</v>
      </c>
      <c r="F20" s="35">
        <v>19</v>
      </c>
      <c r="G20" s="29">
        <v>152</v>
      </c>
      <c r="H20" s="29">
        <v>76</v>
      </c>
      <c r="I20" s="29">
        <v>267</v>
      </c>
      <c r="J20" s="29">
        <v>305</v>
      </c>
      <c r="K20" s="29">
        <v>972</v>
      </c>
      <c r="L20" s="29">
        <v>0</v>
      </c>
      <c r="M20" s="29">
        <v>743</v>
      </c>
      <c r="N20" s="29">
        <v>343.012704174229</v>
      </c>
      <c r="O20" s="29">
        <v>1562.613430127040</v>
      </c>
      <c r="P20" s="29">
        <v>533.575317604356</v>
      </c>
      <c r="Q20" s="29">
        <v>285.843920145191</v>
      </c>
      <c r="R20" s="36">
        <v>1029.038112522690</v>
      </c>
      <c r="S20" s="20"/>
      <c r="T20" s="7"/>
      <c r="U20" s="7"/>
      <c r="V20" s="29"/>
      <c r="W20" s="29"/>
    </row>
    <row r="21" ht="13.65" customHeight="1">
      <c r="A21" t="s" s="30">
        <v>66</v>
      </c>
      <c r="B21" s="31">
        <f>(E21-F21)/F21</f>
        <v>-0.912341407151096</v>
      </c>
      <c r="C21" s="32">
        <v>-58</v>
      </c>
      <c r="D21" s="33">
        <v>1658</v>
      </c>
      <c r="E21" s="34">
        <v>152</v>
      </c>
      <c r="F21" s="35">
        <v>1734</v>
      </c>
      <c r="G21" s="29">
        <v>743</v>
      </c>
      <c r="H21" s="29">
        <v>534</v>
      </c>
      <c r="I21" s="29">
        <v>1334</v>
      </c>
      <c r="J21" s="29">
        <v>2134</v>
      </c>
      <c r="K21" s="29">
        <v>1582</v>
      </c>
      <c r="L21" s="29">
        <v>0</v>
      </c>
      <c r="M21" s="29">
        <v>781</v>
      </c>
      <c r="N21" s="29">
        <v>285.843920145191</v>
      </c>
      <c r="O21" s="29">
        <v>2686.932849364790</v>
      </c>
      <c r="P21" s="29">
        <v>1753.176043557170</v>
      </c>
      <c r="Q21" s="29">
        <v>552.631578947368</v>
      </c>
      <c r="R21" s="36">
        <v>514.5190562613431</v>
      </c>
      <c r="S21" s="20"/>
      <c r="T21" s="7"/>
      <c r="U21" s="7"/>
      <c r="V21" s="29"/>
      <c r="W21" s="29"/>
    </row>
    <row r="22" ht="13.65" customHeight="1">
      <c r="A22" t="s" s="30">
        <v>67</v>
      </c>
      <c r="B22" s="31">
        <f>(E22-F22)/F22</f>
        <v>-0.714285714285714</v>
      </c>
      <c r="C22" s="32">
        <v>-267</v>
      </c>
      <c r="D22" s="33">
        <v>-1792</v>
      </c>
      <c r="E22" s="34">
        <v>38</v>
      </c>
      <c r="F22" s="35">
        <v>133</v>
      </c>
      <c r="G22" s="29">
        <v>57</v>
      </c>
      <c r="H22" s="29">
        <v>0</v>
      </c>
      <c r="I22" s="29">
        <v>57</v>
      </c>
      <c r="J22" s="29">
        <v>191</v>
      </c>
      <c r="K22" s="29">
        <v>0</v>
      </c>
      <c r="L22" s="29">
        <v>0</v>
      </c>
      <c r="M22" s="29">
        <v>114</v>
      </c>
      <c r="N22" s="29">
        <v>38.1125226860254</v>
      </c>
      <c r="O22" s="29">
        <v>247.731397459165</v>
      </c>
      <c r="P22" s="29">
        <v>171.506352087114</v>
      </c>
      <c r="Q22" s="29">
        <v>0</v>
      </c>
      <c r="R22" s="36">
        <v>247.731397459165</v>
      </c>
      <c r="S22" s="20"/>
      <c r="T22" s="7"/>
      <c r="U22" s="7"/>
      <c r="V22" s="29"/>
      <c r="W22" s="29"/>
    </row>
    <row r="23" ht="13.65" customHeight="1">
      <c r="A23" t="s" s="30">
        <v>68</v>
      </c>
      <c r="B23" s="31"/>
      <c r="C23" s="32">
        <v>-57</v>
      </c>
      <c r="D23" s="33">
        <v>-191</v>
      </c>
      <c r="E23" s="34"/>
      <c r="F23" s="35"/>
      <c r="G23" s="29">
        <v>0</v>
      </c>
      <c r="H23" s="29">
        <v>0</v>
      </c>
      <c r="I23" s="29">
        <v>0</v>
      </c>
      <c r="J23" s="29">
        <v>0</v>
      </c>
      <c r="K23" s="29">
        <v>0</v>
      </c>
      <c r="L23" s="29">
        <v>0</v>
      </c>
      <c r="M23" s="29">
        <v>0</v>
      </c>
      <c r="N23" s="29">
        <v>0</v>
      </c>
      <c r="O23" s="29">
        <v>0</v>
      </c>
      <c r="P23" s="29">
        <v>19.0562613430127</v>
      </c>
      <c r="Q23" s="29">
        <v>0</v>
      </c>
      <c r="R23" s="36">
        <v>0</v>
      </c>
      <c r="S23" s="20"/>
      <c r="T23" s="7"/>
      <c r="U23" s="7"/>
      <c r="V23" s="29"/>
      <c r="W23" s="29"/>
    </row>
    <row r="24" ht="13.65" customHeight="1">
      <c r="A24" t="s" s="30">
        <v>69</v>
      </c>
      <c r="B24" s="31">
        <f>(E24-F24)/F24</f>
        <v>-0.403141361256545</v>
      </c>
      <c r="C24" s="32">
        <v>114</v>
      </c>
      <c r="D24" s="33">
        <v>191</v>
      </c>
      <c r="E24" s="34">
        <v>114</v>
      </c>
      <c r="F24" s="35">
        <v>191</v>
      </c>
      <c r="G24" s="29">
        <v>0</v>
      </c>
      <c r="H24" s="29">
        <v>19</v>
      </c>
      <c r="I24" s="29">
        <v>38</v>
      </c>
      <c r="J24" s="29">
        <v>19</v>
      </c>
      <c r="K24" s="29">
        <v>0</v>
      </c>
      <c r="L24" s="29">
        <v>0</v>
      </c>
      <c r="M24" s="29">
        <v>95</v>
      </c>
      <c r="N24" s="29">
        <v>0</v>
      </c>
      <c r="O24" s="29">
        <v>0</v>
      </c>
      <c r="P24" s="29">
        <v>19.0562613430127</v>
      </c>
      <c r="Q24" s="29">
        <v>0</v>
      </c>
      <c r="R24" s="36">
        <v>0</v>
      </c>
      <c r="S24" s="20"/>
      <c r="T24" s="7"/>
      <c r="U24" s="7"/>
      <c r="V24" s="29"/>
      <c r="W24" s="29"/>
    </row>
    <row r="25" ht="14.15" customHeight="1">
      <c r="A25" t="s" s="37">
        <v>70</v>
      </c>
      <c r="B25" s="38">
        <f>(E25-F25)/F25</f>
        <v>0.939098660170524</v>
      </c>
      <c r="C25" s="39">
        <v>38075</v>
      </c>
      <c r="D25" s="40">
        <v>19418</v>
      </c>
      <c r="E25" s="41">
        <f>28108+10100</f>
        <v>38208</v>
      </c>
      <c r="F25" s="42">
        <f>13606+6098</f>
        <v>19704</v>
      </c>
      <c r="G25" s="43">
        <v>45773</v>
      </c>
      <c r="H25" s="43">
        <v>12253</v>
      </c>
      <c r="I25" s="43">
        <v>16236</v>
      </c>
      <c r="J25" s="43">
        <v>12977</v>
      </c>
      <c r="K25" s="43">
        <v>18332</v>
      </c>
      <c r="L25" s="43">
        <v>7127</v>
      </c>
      <c r="M25" s="43">
        <v>1277</v>
      </c>
      <c r="N25" s="43">
        <v>4287.658802177860</v>
      </c>
      <c r="O25" s="43">
        <v>4668.784029038110</v>
      </c>
      <c r="P25" s="43">
        <v>5812.159709618870</v>
      </c>
      <c r="Q25" s="43">
        <v>1867.513611615250</v>
      </c>
      <c r="R25" s="44">
        <v>4897.459165154270</v>
      </c>
      <c r="S25" s="20"/>
      <c r="T25" s="7"/>
      <c r="U25" s="7"/>
      <c r="V25" s="29"/>
      <c r="W25" s="29"/>
    </row>
    <row r="26" ht="14.65" customHeight="1">
      <c r="A26" t="s" s="11">
        <v>71</v>
      </c>
      <c r="B26" s="45">
        <f>(E26-F26)/F26</f>
        <v>0.227389995429461</v>
      </c>
      <c r="C26" s="46">
        <v>595032</v>
      </c>
      <c r="D26" s="47">
        <v>496949</v>
      </c>
      <c r="E26" s="48">
        <f>SUM(E2:E25)</f>
        <v>649876</v>
      </c>
      <c r="F26" s="49">
        <f>SUM(F2:F25)</f>
        <v>529478</v>
      </c>
      <c r="G26" s="50">
        <f>SUM(G2:G25)</f>
        <v>601148</v>
      </c>
      <c r="H26" s="50">
        <v>483000</v>
      </c>
      <c r="I26" s="50">
        <f>SUM(I2:I25)</f>
        <v>432558</v>
      </c>
      <c r="J26" s="50">
        <f>SUM(J2:J25)</f>
        <v>567779</v>
      </c>
      <c r="K26" s="50">
        <f>SUM(K2:K25)</f>
        <v>449099</v>
      </c>
      <c r="L26" s="50">
        <f>SUM(L2:L25)</f>
        <v>474407</v>
      </c>
      <c r="M26" s="50">
        <f>SUM(M2:M25)</f>
        <v>374988</v>
      </c>
      <c r="N26" s="50">
        <f>SUM(N2:N25)</f>
        <v>386594.373865698</v>
      </c>
      <c r="O26" s="50">
        <f>SUM(O2:O25)</f>
        <v>425754.99092559</v>
      </c>
      <c r="P26" s="50">
        <f>SUM(P2:P25)</f>
        <v>464991.833030853</v>
      </c>
      <c r="Q26" s="50">
        <f>SUM(Q2:Q25)</f>
        <v>300574.41016334</v>
      </c>
      <c r="R26" s="51">
        <f>SUM(R2:R25)</f>
        <v>322031.760435572</v>
      </c>
      <c r="S26" s="20"/>
      <c r="T26" s="7"/>
      <c r="U26" s="7"/>
      <c r="V26" s="7"/>
      <c r="W26" s="7"/>
    </row>
    <row r="27" ht="14.15" customHeight="1">
      <c r="A27" s="52"/>
      <c r="B27" s="53"/>
      <c r="C27" s="53"/>
      <c r="D27" s="53"/>
      <c r="E27" s="53"/>
      <c r="F27" s="53"/>
      <c r="G27" s="53"/>
      <c r="H27" s="53"/>
      <c r="I27" s="52"/>
      <c r="J27" s="52"/>
      <c r="K27" s="52"/>
      <c r="L27" s="52"/>
      <c r="M27" s="52"/>
      <c r="N27" s="52"/>
      <c r="O27" s="52"/>
      <c r="P27" s="52"/>
      <c r="Q27" s="52"/>
      <c r="R27" s="52"/>
      <c r="S27" s="7"/>
      <c r="T27" s="7"/>
      <c r="U27" s="7"/>
      <c r="V27" s="7"/>
      <c r="W27" s="7"/>
    </row>
    <row r="28" ht="14.15" customHeight="1">
      <c r="A28" s="54"/>
      <c r="B28" s="55"/>
      <c r="C28" s="55"/>
      <c r="D28" s="55"/>
      <c r="E28" s="55"/>
      <c r="F28" s="55"/>
      <c r="G28" s="55"/>
      <c r="H28" s="55"/>
      <c r="I28" s="54"/>
      <c r="J28" s="54"/>
      <c r="K28" s="54"/>
      <c r="L28" s="54"/>
      <c r="M28" s="54"/>
      <c r="N28" s="54"/>
      <c r="O28" s="54"/>
      <c r="P28" s="54"/>
      <c r="Q28" s="54"/>
      <c r="R28" s="54"/>
      <c r="S28" s="7"/>
      <c r="T28" s="7"/>
      <c r="U28" s="7"/>
      <c r="V28" s="7"/>
      <c r="W28" s="7"/>
    </row>
    <row r="29" ht="14.65" customHeight="1">
      <c r="A29" t="s" s="11">
        <v>72</v>
      </c>
      <c r="B29" t="s" s="12">
        <v>44</v>
      </c>
      <c r="C29" t="s" s="13">
        <v>45</v>
      </c>
      <c r="D29" t="s" s="14">
        <v>46</v>
      </c>
      <c r="E29" s="15">
        <v>43983</v>
      </c>
      <c r="F29" s="16">
        <v>43617</v>
      </c>
      <c r="G29" s="17">
        <v>43252</v>
      </c>
      <c r="H29" s="18">
        <v>42887</v>
      </c>
      <c r="I29" s="18">
        <v>42522</v>
      </c>
      <c r="J29" s="18">
        <v>42156</v>
      </c>
      <c r="K29" s="18">
        <v>41791</v>
      </c>
      <c r="L29" s="18">
        <v>41426</v>
      </c>
      <c r="M29" s="18">
        <v>41061</v>
      </c>
      <c r="N29" s="18">
        <v>40695</v>
      </c>
      <c r="O29" s="18">
        <v>40330</v>
      </c>
      <c r="P29" s="18">
        <v>39965</v>
      </c>
      <c r="Q29" s="18">
        <v>39600</v>
      </c>
      <c r="R29" s="19">
        <v>39234</v>
      </c>
      <c r="S29" s="20"/>
      <c r="T29" s="7"/>
      <c r="U29" s="7"/>
      <c r="V29" s="7"/>
      <c r="W29" s="7"/>
    </row>
    <row r="30" ht="14.15" customHeight="1">
      <c r="A30" t="s" s="21">
        <v>73</v>
      </c>
      <c r="B30" s="22">
        <f>(E30-F30)/F30</f>
        <v>0.0265350200555384</v>
      </c>
      <c r="C30" s="23">
        <v>-20663</v>
      </c>
      <c r="D30" s="24">
        <v>-20899</v>
      </c>
      <c r="E30" s="25">
        <v>23289</v>
      </c>
      <c r="F30" s="26">
        <v>22687</v>
      </c>
      <c r="G30" s="27">
        <v>15547</v>
      </c>
      <c r="H30" s="27">
        <v>21776</v>
      </c>
      <c r="I30" s="27">
        <v>12223</v>
      </c>
      <c r="J30" s="27">
        <v>22607</v>
      </c>
      <c r="K30" s="27">
        <v>15106.58</v>
      </c>
      <c r="L30" s="27">
        <v>11496.02</v>
      </c>
      <c r="M30" s="27">
        <v>17882.68</v>
      </c>
      <c r="N30" s="27">
        <v>30161.36</v>
      </c>
      <c r="O30" s="27">
        <v>16106.2</v>
      </c>
      <c r="P30" s="27">
        <v>14838.18</v>
      </c>
      <c r="Q30" s="27">
        <v>30892.32</v>
      </c>
      <c r="R30" s="28">
        <v>20243</v>
      </c>
      <c r="S30" s="20"/>
      <c r="T30" s="7"/>
      <c r="U30" s="7"/>
      <c r="V30" s="7"/>
      <c r="W30" s="7"/>
    </row>
    <row r="31" ht="13.65" customHeight="1">
      <c r="A31" t="s" s="30">
        <v>74</v>
      </c>
      <c r="B31" s="31">
        <f>(E31-F31)/F31</f>
        <v>-0.957541899441341</v>
      </c>
      <c r="C31" s="32">
        <v>-39351</v>
      </c>
      <c r="D31" s="33">
        <v>-35953</v>
      </c>
      <c r="E31" s="34">
        <v>38</v>
      </c>
      <c r="F31" s="35">
        <v>895</v>
      </c>
      <c r="G31" s="29">
        <v>2</v>
      </c>
      <c r="H31" s="29">
        <v>758</v>
      </c>
      <c r="I31" s="29">
        <v>314</v>
      </c>
      <c r="J31" s="29">
        <v>14</v>
      </c>
      <c r="K31" s="29">
        <v>1.88</v>
      </c>
      <c r="L31" s="29">
        <v>0</v>
      </c>
      <c r="M31" s="29">
        <v>117.16</v>
      </c>
      <c r="N31" s="29">
        <v>0</v>
      </c>
      <c r="O31" s="29">
        <v>0</v>
      </c>
      <c r="P31" s="29">
        <v>20.04</v>
      </c>
      <c r="Q31" s="29">
        <v>291.18</v>
      </c>
      <c r="R31" s="36">
        <v>141</v>
      </c>
      <c r="S31" s="20"/>
      <c r="T31" s="7"/>
      <c r="U31" s="7"/>
      <c r="V31" s="7"/>
      <c r="W31" s="7"/>
    </row>
    <row r="32" ht="13.65" customHeight="1">
      <c r="A32" t="s" s="30">
        <v>75</v>
      </c>
      <c r="B32" s="31">
        <f>(E32-F32)/F32</f>
        <v>0.390165441176471</v>
      </c>
      <c r="C32" s="32">
        <v>2065</v>
      </c>
      <c r="D32" s="33">
        <v>-1842</v>
      </c>
      <c r="E32" s="34">
        <v>3025</v>
      </c>
      <c r="F32" s="35">
        <v>2176</v>
      </c>
      <c r="G32" s="29">
        <v>929</v>
      </c>
      <c r="H32" s="29">
        <v>3046</v>
      </c>
      <c r="I32" s="29">
        <v>195</v>
      </c>
      <c r="J32" s="29">
        <v>1825</v>
      </c>
      <c r="K32" s="29">
        <v>642.3</v>
      </c>
      <c r="L32" s="29">
        <v>78.66</v>
      </c>
      <c r="M32" s="29">
        <v>1065.4</v>
      </c>
      <c r="N32" s="29">
        <v>1301.78</v>
      </c>
      <c r="O32" s="29">
        <v>340.34</v>
      </c>
      <c r="P32" s="29">
        <v>1512.6</v>
      </c>
      <c r="Q32" s="29">
        <v>1802.92</v>
      </c>
      <c r="R32" s="36">
        <v>1098</v>
      </c>
      <c r="S32" s="20"/>
      <c r="T32" s="7"/>
      <c r="U32" s="7"/>
      <c r="V32" s="7"/>
      <c r="W32" s="7"/>
    </row>
    <row r="33" ht="13.65" customHeight="1">
      <c r="A33" t="s" s="30">
        <v>76</v>
      </c>
      <c r="B33" s="31"/>
      <c r="C33" s="32">
        <v>-4389</v>
      </c>
      <c r="D33" s="33">
        <v>-3633</v>
      </c>
      <c r="E33" s="34">
        <v>0</v>
      </c>
      <c r="F33" s="35">
        <v>0</v>
      </c>
      <c r="G33" s="29">
        <v>0</v>
      </c>
      <c r="H33" s="29">
        <v>0</v>
      </c>
      <c r="I33" s="29">
        <v>0</v>
      </c>
      <c r="J33" s="29">
        <v>0</v>
      </c>
      <c r="K33" s="29">
        <v>0</v>
      </c>
      <c r="L33" s="29">
        <v>0</v>
      </c>
      <c r="M33" s="29">
        <v>0</v>
      </c>
      <c r="N33" s="29">
        <v>0</v>
      </c>
      <c r="O33" s="29">
        <v>0</v>
      </c>
      <c r="P33" s="29">
        <v>0</v>
      </c>
      <c r="Q33" s="29">
        <v>0.2</v>
      </c>
      <c r="R33" s="36">
        <v>0</v>
      </c>
      <c r="S33" s="20"/>
      <c r="T33" s="7"/>
      <c r="U33" s="7"/>
      <c r="V33" s="7"/>
      <c r="W33" s="7"/>
    </row>
    <row r="34" ht="13.65" customHeight="1">
      <c r="A34" t="s" s="30">
        <v>77</v>
      </c>
      <c r="B34" s="31"/>
      <c r="C34" s="32">
        <v>0</v>
      </c>
      <c r="D34" s="33">
        <v>0</v>
      </c>
      <c r="E34" s="34">
        <v>0</v>
      </c>
      <c r="F34" s="35">
        <v>0</v>
      </c>
      <c r="G34" s="29">
        <v>0</v>
      </c>
      <c r="H34" s="29">
        <v>0</v>
      </c>
      <c r="I34" s="29">
        <v>0</v>
      </c>
      <c r="J34" s="29">
        <v>0</v>
      </c>
      <c r="K34" s="29">
        <v>0</v>
      </c>
      <c r="L34" s="29">
        <v>0</v>
      </c>
      <c r="M34" s="29">
        <v>0</v>
      </c>
      <c r="N34" s="29">
        <v>0</v>
      </c>
      <c r="O34" s="29"/>
      <c r="P34" s="29"/>
      <c r="Q34" s="29"/>
      <c r="R34" s="36"/>
      <c r="S34" s="20"/>
      <c r="T34" s="7"/>
      <c r="U34" s="7"/>
      <c r="V34" s="7"/>
      <c r="W34" s="7"/>
    </row>
    <row r="35" ht="13.65" customHeight="1">
      <c r="A35" t="s" s="30">
        <v>78</v>
      </c>
      <c r="B35" s="31"/>
      <c r="C35" s="32">
        <v>0</v>
      </c>
      <c r="D35" s="33">
        <v>0</v>
      </c>
      <c r="E35" s="34">
        <v>0</v>
      </c>
      <c r="F35" s="35">
        <v>0</v>
      </c>
      <c r="G35" s="29">
        <v>0</v>
      </c>
      <c r="H35" s="29">
        <v>0</v>
      </c>
      <c r="I35" s="29">
        <v>0</v>
      </c>
      <c r="J35" s="29">
        <v>0</v>
      </c>
      <c r="K35" s="29">
        <v>0</v>
      </c>
      <c r="L35" s="29">
        <v>0</v>
      </c>
      <c r="M35" s="29">
        <v>0</v>
      </c>
      <c r="N35" s="29">
        <v>0</v>
      </c>
      <c r="O35" s="29">
        <v>0</v>
      </c>
      <c r="P35" s="29">
        <v>0</v>
      </c>
      <c r="Q35" s="29">
        <v>0</v>
      </c>
      <c r="R35" s="36">
        <v>0</v>
      </c>
      <c r="S35" s="20"/>
      <c r="T35" s="7"/>
      <c r="U35" s="7"/>
      <c r="V35" s="7"/>
      <c r="W35" s="7"/>
    </row>
    <row r="36" ht="13.65" customHeight="1">
      <c r="A36" t="s" s="30">
        <v>79</v>
      </c>
      <c r="B36" s="31"/>
      <c r="C36" s="32">
        <v>0</v>
      </c>
      <c r="D36" s="33">
        <v>0</v>
      </c>
      <c r="E36" s="34">
        <v>0</v>
      </c>
      <c r="F36" s="35">
        <v>0</v>
      </c>
      <c r="G36" s="29">
        <v>0</v>
      </c>
      <c r="H36" s="29">
        <v>2</v>
      </c>
      <c r="I36" s="29"/>
      <c r="J36" s="29"/>
      <c r="K36" s="29"/>
      <c r="L36" s="29"/>
      <c r="M36" s="29"/>
      <c r="N36" s="29"/>
      <c r="O36" s="29"/>
      <c r="P36" s="29"/>
      <c r="Q36" s="29"/>
      <c r="R36" s="36"/>
      <c r="S36" s="20"/>
      <c r="T36" s="7"/>
      <c r="U36" s="7"/>
      <c r="V36" s="7"/>
      <c r="W36" s="7"/>
    </row>
    <row r="37" ht="13.65" customHeight="1">
      <c r="A37" t="s" s="30">
        <v>80</v>
      </c>
      <c r="B37" s="31"/>
      <c r="C37" s="32">
        <v>0</v>
      </c>
      <c r="D37" s="33">
        <v>0</v>
      </c>
      <c r="E37" s="34">
        <v>0</v>
      </c>
      <c r="F37" s="35">
        <v>0</v>
      </c>
      <c r="G37" s="29">
        <v>0</v>
      </c>
      <c r="H37" s="29">
        <v>0</v>
      </c>
      <c r="I37" s="29">
        <v>0</v>
      </c>
      <c r="J37" s="29">
        <v>0</v>
      </c>
      <c r="K37" s="29">
        <v>0</v>
      </c>
      <c r="L37" s="29">
        <v>0</v>
      </c>
      <c r="M37" s="29">
        <v>0</v>
      </c>
      <c r="N37" s="29">
        <v>0</v>
      </c>
      <c r="O37" s="29">
        <v>0</v>
      </c>
      <c r="P37" s="29">
        <v>0</v>
      </c>
      <c r="Q37" s="29">
        <v>0</v>
      </c>
      <c r="R37" s="36">
        <v>0</v>
      </c>
      <c r="S37" s="20"/>
      <c r="T37" s="7"/>
      <c r="U37" s="7"/>
      <c r="V37" s="7"/>
      <c r="W37" s="7"/>
    </row>
    <row r="38" ht="13.65" customHeight="1">
      <c r="A38" t="s" s="30">
        <v>81</v>
      </c>
      <c r="B38" s="31"/>
      <c r="C38" s="32">
        <v>0</v>
      </c>
      <c r="D38" s="33">
        <v>0</v>
      </c>
      <c r="E38" s="34">
        <v>0</v>
      </c>
      <c r="F38" s="35">
        <v>0</v>
      </c>
      <c r="G38" s="29">
        <v>0</v>
      </c>
      <c r="H38" s="29">
        <v>1</v>
      </c>
      <c r="I38" s="29">
        <v>28</v>
      </c>
      <c r="J38" s="29">
        <v>1</v>
      </c>
      <c r="K38" s="29">
        <v>0</v>
      </c>
      <c r="L38" s="29">
        <v>0</v>
      </c>
      <c r="M38" s="29">
        <v>0</v>
      </c>
      <c r="N38" s="29">
        <v>0</v>
      </c>
      <c r="O38" s="29">
        <v>0</v>
      </c>
      <c r="P38" s="29">
        <v>0</v>
      </c>
      <c r="Q38" s="29">
        <v>18.82</v>
      </c>
      <c r="R38" s="36">
        <v>110</v>
      </c>
      <c r="S38" s="20"/>
      <c r="T38" s="7"/>
      <c r="U38" s="7"/>
      <c r="V38" s="7"/>
      <c r="W38" s="7"/>
    </row>
    <row r="39" ht="14.15" customHeight="1">
      <c r="A39" t="s" s="37">
        <v>82</v>
      </c>
      <c r="B39" s="38"/>
      <c r="C39" s="39">
        <v>0</v>
      </c>
      <c r="D39" s="40">
        <v>0</v>
      </c>
      <c r="E39" s="41">
        <v>0</v>
      </c>
      <c r="F39" s="42">
        <v>0</v>
      </c>
      <c r="G39" s="43">
        <v>0</v>
      </c>
      <c r="H39" s="43">
        <v>0</v>
      </c>
      <c r="I39" s="43">
        <v>0</v>
      </c>
      <c r="J39" s="43">
        <v>0</v>
      </c>
      <c r="K39" s="43">
        <v>0</v>
      </c>
      <c r="L39" s="43">
        <v>0</v>
      </c>
      <c r="M39" s="43">
        <v>0</v>
      </c>
      <c r="N39" s="43">
        <v>0</v>
      </c>
      <c r="O39" s="43">
        <v>0</v>
      </c>
      <c r="P39" s="43"/>
      <c r="Q39" s="43"/>
      <c r="R39" s="44"/>
      <c r="S39" s="20"/>
      <c r="T39" s="7"/>
      <c r="U39" s="7"/>
      <c r="V39" s="7"/>
      <c r="W39" s="7"/>
    </row>
    <row r="40" ht="14.65" customHeight="1">
      <c r="A40" t="s" s="11">
        <v>71</v>
      </c>
      <c r="B40" s="45">
        <f>(E40-F40)/F40</f>
        <v>0.0230607966457023</v>
      </c>
      <c r="C40" s="46">
        <v>26352</v>
      </c>
      <c r="D40" s="47">
        <v>25758</v>
      </c>
      <c r="E40" s="48">
        <f>SUM(E30:E39)</f>
        <v>26352</v>
      </c>
      <c r="F40" s="49">
        <f>SUM(F30:F39)</f>
        <v>25758</v>
      </c>
      <c r="G40" s="50">
        <f>SUM(G30:G39)</f>
        <v>16478</v>
      </c>
      <c r="H40" s="50">
        <f>SUM(H30:H39)</f>
        <v>25583</v>
      </c>
      <c r="I40" s="50">
        <f>SUM(I30:I39)</f>
        <v>12760</v>
      </c>
      <c r="J40" s="50">
        <f>SUM(J30:J39)</f>
        <v>24447</v>
      </c>
      <c r="K40" s="50">
        <f>SUM(K30:K39)</f>
        <v>15750.76</v>
      </c>
      <c r="L40" s="50">
        <f>SUM(L30:L39)</f>
        <v>11574.68</v>
      </c>
      <c r="M40" s="50">
        <f>SUM(M30:M39)</f>
        <v>19065.24</v>
      </c>
      <c r="N40" s="50">
        <f>SUM(N30:N39)</f>
        <v>31463.14</v>
      </c>
      <c r="O40" s="50">
        <f>SUM(O30:O39)</f>
        <v>16446.54</v>
      </c>
      <c r="P40" s="50">
        <f>SUM(P30:P39)</f>
        <v>16370.82</v>
      </c>
      <c r="Q40" s="50">
        <f>SUM(Q30:Q39)</f>
        <v>33005.44</v>
      </c>
      <c r="R40" s="51">
        <f>SUM(R30:R39)</f>
        <v>21592</v>
      </c>
      <c r="S40" s="20"/>
      <c r="T40" s="7"/>
      <c r="U40" s="7"/>
      <c r="V40" s="7"/>
      <c r="W40" s="7"/>
    </row>
    <row r="41" ht="14.15" customHeight="1">
      <c r="A41" s="52"/>
      <c r="B41" s="52"/>
      <c r="C41" s="52"/>
      <c r="D41" s="52"/>
      <c r="E41" s="52"/>
      <c r="F41" s="52"/>
      <c r="G41" s="52"/>
      <c r="H41" s="52"/>
      <c r="I41" s="52"/>
      <c r="J41" s="52"/>
      <c r="K41" s="52"/>
      <c r="L41" s="52"/>
      <c r="M41" s="52"/>
      <c r="N41" s="52"/>
      <c r="O41" s="52"/>
      <c r="P41" s="52"/>
      <c r="Q41" s="52"/>
      <c r="R41" s="52"/>
      <c r="S41" s="7"/>
      <c r="T41" s="7"/>
      <c r="U41" s="7"/>
      <c r="V41" s="7"/>
      <c r="W41" s="7"/>
    </row>
    <row r="42" ht="13.65" customHeight="1">
      <c r="A42" s="7"/>
      <c r="B42" s="7"/>
      <c r="C42" s="7"/>
      <c r="D42" s="7"/>
      <c r="E42" s="7"/>
      <c r="F42" s="7"/>
      <c r="G42" s="7"/>
      <c r="H42" s="7"/>
      <c r="I42" s="29"/>
      <c r="J42" s="7"/>
      <c r="K42" s="7"/>
      <c r="L42" s="7"/>
      <c r="M42" s="7"/>
      <c r="N42" s="7"/>
      <c r="O42" s="7"/>
      <c r="P42" s="7"/>
      <c r="Q42" s="7"/>
      <c r="R42" s="7"/>
      <c r="S42" s="7"/>
      <c r="T42" s="7"/>
      <c r="U42" s="7"/>
      <c r="V42" s="7"/>
      <c r="W42" s="7"/>
    </row>
    <row r="43" ht="13.65" customHeight="1">
      <c r="A43" s="7"/>
      <c r="B43" s="7"/>
      <c r="C43" s="7"/>
      <c r="D43" s="7"/>
      <c r="E43" s="7"/>
      <c r="F43" s="7"/>
      <c r="G43" s="7"/>
      <c r="H43" s="7"/>
      <c r="I43" s="7"/>
      <c r="J43" s="7"/>
      <c r="K43" s="7"/>
      <c r="L43" s="7"/>
      <c r="M43" s="7"/>
      <c r="N43" s="7"/>
      <c r="O43" s="7"/>
      <c r="P43" s="7"/>
      <c r="Q43" s="7"/>
      <c r="R43" s="7"/>
      <c r="S43" s="7"/>
      <c r="T43" s="7"/>
      <c r="U43" s="7"/>
      <c r="V43" s="7"/>
      <c r="W43" s="7"/>
    </row>
    <row r="44" ht="13.65" customHeight="1">
      <c r="A44" s="7"/>
      <c r="B44" s="7"/>
      <c r="C44" s="7"/>
      <c r="D44" s="7"/>
      <c r="E44" s="7"/>
      <c r="F44" s="7"/>
      <c r="G44" s="7"/>
      <c r="H44" s="7"/>
      <c r="I44" s="7"/>
      <c r="J44" s="7"/>
      <c r="K44" s="7"/>
      <c r="L44" s="7"/>
      <c r="M44" s="7"/>
      <c r="N44" s="7"/>
      <c r="O44" s="7"/>
      <c r="P44" s="7"/>
      <c r="Q44" s="7"/>
      <c r="R44" s="7"/>
      <c r="S44" s="7"/>
      <c r="T44" s="7"/>
      <c r="U44" s="7"/>
      <c r="V44" s="7"/>
      <c r="W44" s="7"/>
    </row>
    <row r="45" ht="13.65" customHeight="1">
      <c r="A45" s="7"/>
      <c r="B45" s="7"/>
      <c r="C45" s="7"/>
      <c r="D45" s="7"/>
      <c r="E45" s="7"/>
      <c r="F45" s="7"/>
      <c r="G45" s="7"/>
      <c r="H45" s="7"/>
      <c r="I45" s="7"/>
      <c r="J45" s="7"/>
      <c r="K45" s="7"/>
      <c r="L45" s="7"/>
      <c r="M45" s="7"/>
      <c r="N45" s="7"/>
      <c r="O45" s="7"/>
      <c r="P45" s="7"/>
      <c r="Q45" s="7"/>
      <c r="R45" s="7"/>
      <c r="S45" s="7"/>
      <c r="T45" s="7"/>
      <c r="U45" s="7"/>
      <c r="V45" s="7"/>
      <c r="W45" s="7"/>
    </row>
    <row r="46" ht="13.65" customHeight="1">
      <c r="A46" s="7"/>
      <c r="B46" s="7"/>
      <c r="C46" s="7"/>
      <c r="D46" s="7"/>
      <c r="E46" s="7"/>
      <c r="F46" s="7"/>
      <c r="G46" s="7"/>
      <c r="H46" s="7"/>
      <c r="I46" s="7"/>
      <c r="J46" s="7"/>
      <c r="K46" s="7"/>
      <c r="L46" s="7"/>
      <c r="M46" s="7"/>
      <c r="N46" s="7"/>
      <c r="O46" s="7"/>
      <c r="P46" s="7"/>
      <c r="Q46" s="7"/>
      <c r="R46" s="7"/>
      <c r="S46" s="7"/>
      <c r="T46" s="7"/>
      <c r="U46" s="7"/>
      <c r="V46" s="7"/>
      <c r="W46" s="7"/>
    </row>
    <row r="47" ht="18.5" customHeight="1">
      <c r="A47" s="7"/>
      <c r="B47" s="7"/>
      <c r="C47" s="7"/>
      <c r="D47" s="7"/>
      <c r="E47" s="7"/>
      <c r="F47" s="7"/>
      <c r="G47" s="7"/>
      <c r="H47" s="7"/>
      <c r="I47" s="7"/>
      <c r="J47" s="7"/>
      <c r="K47" s="7"/>
      <c r="L47" s="7"/>
      <c r="M47" s="7"/>
      <c r="N47" s="7"/>
      <c r="O47" s="7"/>
      <c r="P47" s="7"/>
      <c r="Q47" s="56"/>
      <c r="R47" s="29"/>
      <c r="S47" s="29"/>
      <c r="T47" s="7"/>
      <c r="U47" s="7"/>
      <c r="V47" s="7"/>
      <c r="W47" s="7"/>
    </row>
    <row r="48" ht="18.5" customHeight="1">
      <c r="A48" s="7"/>
      <c r="B48" s="7"/>
      <c r="C48" s="7"/>
      <c r="D48" s="7"/>
      <c r="E48" s="7"/>
      <c r="F48" s="7"/>
      <c r="G48" s="7"/>
      <c r="H48" s="7"/>
      <c r="I48" s="7"/>
      <c r="J48" s="7"/>
      <c r="K48" s="7"/>
      <c r="L48" s="7"/>
      <c r="M48" s="7"/>
      <c r="N48" s="7"/>
      <c r="O48" s="7"/>
      <c r="P48" s="7"/>
      <c r="Q48" s="56"/>
      <c r="R48" s="29"/>
      <c r="S48" s="29"/>
      <c r="T48" s="7"/>
      <c r="U48" s="7"/>
      <c r="V48" s="7"/>
      <c r="W48" s="7"/>
    </row>
    <row r="49" ht="18.5" customHeight="1">
      <c r="A49" s="7"/>
      <c r="B49" s="7"/>
      <c r="C49" s="7"/>
      <c r="D49" s="7"/>
      <c r="E49" s="7"/>
      <c r="F49" s="7"/>
      <c r="G49" s="7"/>
      <c r="H49" s="7"/>
      <c r="I49" s="7"/>
      <c r="J49" s="7"/>
      <c r="K49" s="7"/>
      <c r="L49" s="7"/>
      <c r="M49" s="7"/>
      <c r="N49" s="7"/>
      <c r="O49" s="7"/>
      <c r="P49" s="7"/>
      <c r="Q49" s="56"/>
      <c r="R49" s="29"/>
      <c r="S49" s="29"/>
      <c r="T49" s="7"/>
      <c r="U49" s="7"/>
      <c r="V49" s="7"/>
      <c r="W49" s="7"/>
    </row>
    <row r="50" ht="18.5" customHeight="1">
      <c r="A50" s="7"/>
      <c r="B50" s="7"/>
      <c r="C50" s="7"/>
      <c r="D50" s="7"/>
      <c r="E50" s="7"/>
      <c r="F50" s="7"/>
      <c r="G50" s="7"/>
      <c r="H50" s="7"/>
      <c r="I50" s="7"/>
      <c r="J50" s="7"/>
      <c r="K50" s="7"/>
      <c r="L50" s="7"/>
      <c r="M50" s="7"/>
      <c r="N50" s="7"/>
      <c r="O50" s="7"/>
      <c r="P50" s="7"/>
      <c r="Q50" s="56"/>
      <c r="R50" s="29"/>
      <c r="S50" s="29"/>
      <c r="T50" s="7"/>
      <c r="U50" s="7"/>
      <c r="V50" s="7"/>
      <c r="W50" s="7"/>
    </row>
    <row r="51" ht="18.5" customHeight="1">
      <c r="A51" s="7"/>
      <c r="B51" s="7"/>
      <c r="C51" s="7"/>
      <c r="D51" s="7"/>
      <c r="E51" s="7"/>
      <c r="F51" s="7"/>
      <c r="G51" s="7"/>
      <c r="H51" s="7"/>
      <c r="I51" s="7"/>
      <c r="J51" s="7"/>
      <c r="K51" s="7"/>
      <c r="L51" s="7"/>
      <c r="M51" s="7"/>
      <c r="N51" s="7"/>
      <c r="O51" s="7"/>
      <c r="P51" s="7"/>
      <c r="Q51" s="56"/>
      <c r="R51" s="29"/>
      <c r="S51" s="29"/>
      <c r="T51" s="7"/>
      <c r="U51" s="7"/>
      <c r="V51" s="7"/>
      <c r="W51" s="7"/>
    </row>
    <row r="52" ht="18.5" customHeight="1">
      <c r="A52" s="7"/>
      <c r="B52" s="7"/>
      <c r="C52" s="7"/>
      <c r="D52" s="7"/>
      <c r="E52" s="7"/>
      <c r="F52" s="7"/>
      <c r="G52" s="7"/>
      <c r="H52" s="7"/>
      <c r="I52" s="7"/>
      <c r="J52" s="7"/>
      <c r="K52" s="7"/>
      <c r="L52" s="7"/>
      <c r="M52" s="7"/>
      <c r="N52" s="7"/>
      <c r="O52" s="7"/>
      <c r="P52" s="7"/>
      <c r="Q52" s="56"/>
      <c r="R52" s="29"/>
      <c r="S52" s="29"/>
      <c r="T52" s="7"/>
      <c r="U52" s="7"/>
      <c r="V52" s="7"/>
      <c r="W52" s="7"/>
    </row>
  </sheetData>
  <pageMargins left="0.75" right="0.75" top="1" bottom="1" header="0.5" footer="0.5"/>
  <pageSetup firstPageNumber="1" fitToHeight="1" fitToWidth="1" scale="85"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T81"/>
  <sheetViews>
    <sheetView workbookViewId="0" showGridLines="0" defaultGridColor="1"/>
  </sheetViews>
  <sheetFormatPr defaultColWidth="9.16667" defaultRowHeight="13.2" customHeight="1" outlineLevelRow="0" outlineLevelCol="0"/>
  <cols>
    <col min="1" max="1" width="21.6719" style="57" customWidth="1"/>
    <col min="2" max="2" width="10.6719" style="57" customWidth="1"/>
    <col min="3" max="3" width="11.5" style="57" customWidth="1"/>
    <col min="4" max="6" width="11.6719" style="57" customWidth="1"/>
    <col min="7" max="7" width="11.8516" style="57" customWidth="1"/>
    <col min="8" max="18" width="10.1719" style="57" customWidth="1"/>
    <col min="19" max="20" width="9.17188" style="57" customWidth="1"/>
    <col min="21" max="256" width="9.17188" style="57"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c r="S1" t="s" s="58">
        <v>84</v>
      </c>
      <c r="T1" s="7"/>
    </row>
    <row r="2" ht="14.15" customHeight="1">
      <c r="A2" t="s" s="21">
        <v>85</v>
      </c>
      <c r="B2" s="22">
        <f>(E2-F2)/F2</f>
        <v>-0.549787854503361</v>
      </c>
      <c r="C2" s="23">
        <v>-8990.252539999999</v>
      </c>
      <c r="D2" s="24">
        <v>-15461</v>
      </c>
      <c r="E2" s="25">
        <f>'Austria'!E$21</f>
        <v>20224.43</v>
      </c>
      <c r="F2" s="26">
        <f>'Austria'!F$21</f>
        <v>44922</v>
      </c>
      <c r="G2" s="27">
        <f>'Austria'!G$21</f>
        <v>11222</v>
      </c>
      <c r="H2" s="27">
        <f>'Austria'!H$21</f>
        <v>6282</v>
      </c>
      <c r="I2" s="27">
        <f>'Austria'!I$21</f>
        <v>42160</v>
      </c>
      <c r="J2" s="27">
        <f>'Austria'!J$21</f>
        <v>39345</v>
      </c>
      <c r="K2" s="27">
        <f>'Austria'!K$21</f>
        <v>40541</v>
      </c>
      <c r="L2" s="27">
        <f>'Austria'!L$21</f>
        <v>27673</v>
      </c>
      <c r="M2" s="27">
        <f>'Austria'!M$21</f>
        <v>42860</v>
      </c>
      <c r="N2" s="27">
        <f>'Austria'!N$21</f>
        <v>34582</v>
      </c>
      <c r="O2" s="27">
        <f>'Austria'!O$21</f>
        <v>41884</v>
      </c>
      <c r="P2" s="27">
        <f>'Austria'!P$21</f>
        <v>48073</v>
      </c>
      <c r="Q2" s="27">
        <f>'Austria'!Q$21</f>
        <v>24817</v>
      </c>
      <c r="R2" s="28">
        <f>'Austria'!R$21</f>
        <v>24834</v>
      </c>
      <c r="S2" s="20"/>
      <c r="T2" s="7"/>
    </row>
    <row r="3" ht="13.65" customHeight="1">
      <c r="A3" t="s" s="30">
        <v>86</v>
      </c>
      <c r="B3" s="31">
        <f>(E3-F3)/F3</f>
        <v>0.285862381754568</v>
      </c>
      <c r="C3" s="32">
        <v>-11845</v>
      </c>
      <c r="D3" s="33">
        <v>-16946</v>
      </c>
      <c r="E3" s="34">
        <f>'Belgium'!E$10</f>
        <v>49615</v>
      </c>
      <c r="F3" s="35">
        <f>'Belgium'!F$10</f>
        <v>38585</v>
      </c>
      <c r="G3" s="29">
        <f>'Belgium'!G$10</f>
        <v>1827</v>
      </c>
      <c r="H3" s="29">
        <f>'Belgium'!H$10</f>
        <v>19516</v>
      </c>
      <c r="I3" s="29">
        <f>'Belgium'!I$10</f>
        <v>41312</v>
      </c>
      <c r="J3" s="29">
        <f>'Belgium'!J$10</f>
        <v>46651</v>
      </c>
      <c r="K3" s="29">
        <f>'Belgium'!K$10</f>
        <v>20238</v>
      </c>
      <c r="L3" s="29">
        <f>'Belgium'!L$10</f>
        <v>8416</v>
      </c>
      <c r="M3" s="29">
        <f>'Belgium'!M$10</f>
        <v>19140</v>
      </c>
      <c r="N3" s="29">
        <f>'Belgium'!N$10</f>
        <v>34540</v>
      </c>
      <c r="O3" s="29">
        <f>'Belgium'!O$10</f>
        <v>65514</v>
      </c>
      <c r="P3" s="29">
        <f>'Belgium'!P$10</f>
        <v>92200</v>
      </c>
      <c r="Q3" s="29">
        <f>'Belgium'!Q$10</f>
        <v>98100</v>
      </c>
      <c r="R3" s="36">
        <f>'Belgium'!R$10</f>
        <v>67200</v>
      </c>
      <c r="S3" s="20"/>
      <c r="T3" s="7"/>
    </row>
    <row r="4" ht="13.65" customHeight="1">
      <c r="A4" t="s" s="30">
        <v>87</v>
      </c>
      <c r="B4" s="31">
        <f>(E4-F4)/F4</f>
        <v>-0.524543027315671</v>
      </c>
      <c r="C4" s="32">
        <v>-3274</v>
      </c>
      <c r="D4" s="33">
        <v>-7940</v>
      </c>
      <c r="E4" s="34">
        <f>'Czech Republic'!E$12</f>
        <v>4630</v>
      </c>
      <c r="F4" s="35">
        <f>'Czech Republic'!F$12</f>
        <v>9738</v>
      </c>
      <c r="G4" s="29">
        <f>'Czech Republic'!G$12</f>
        <v>2668</v>
      </c>
      <c r="H4" s="29">
        <f>'Czech Republic'!H$12</f>
        <v>3662</v>
      </c>
      <c r="I4" s="29">
        <f>'Czech Republic'!I$12</f>
        <v>8285</v>
      </c>
      <c r="J4" s="29">
        <f>'Czech Republic'!J$12</f>
        <v>3161</v>
      </c>
      <c r="K4" s="29">
        <f>'Czech Republic'!K$12</f>
        <v>4096</v>
      </c>
      <c r="L4" s="29">
        <f>'Czech Republic'!L$12</f>
        <v>0</v>
      </c>
      <c r="M4" s="29">
        <f>'Czech Republic'!M$12</f>
        <v>0</v>
      </c>
      <c r="N4" s="29">
        <f>'Czech Republic'!N$12</f>
        <v>1545</v>
      </c>
      <c r="O4" s="29">
        <f>'Czech Republic'!O$12</f>
        <v>4706</v>
      </c>
      <c r="P4" s="29">
        <f>'Czech Republic'!P$12</f>
        <v>3917</v>
      </c>
      <c r="Q4" s="29">
        <f>'Czech Republic'!Q$12</f>
        <v>0</v>
      </c>
      <c r="R4" s="36">
        <f>'Czech Republic'!R$12</f>
        <v>3211</v>
      </c>
      <c r="S4" s="20"/>
      <c r="T4" s="7"/>
    </row>
    <row r="5" ht="13.65" customHeight="1">
      <c r="A5" t="s" s="30">
        <v>88</v>
      </c>
      <c r="B5" s="31">
        <f>(E5-F5)/F5</f>
        <v>-1</v>
      </c>
      <c r="C5" s="32">
        <v>0</v>
      </c>
      <c r="D5" s="33">
        <v>-1652</v>
      </c>
      <c r="E5" s="34">
        <f>'Denmark'!E$19</f>
        <v>0</v>
      </c>
      <c r="F5" s="35">
        <f>'Denmark'!F$19</f>
        <v>1464</v>
      </c>
      <c r="G5" s="29">
        <f>'Denmark'!G$19</f>
        <v>0</v>
      </c>
      <c r="H5" s="29">
        <f>'Denmark'!H$19</f>
        <v>580</v>
      </c>
      <c r="I5" s="29">
        <f>'Denmark'!I$19</f>
        <v>956</v>
      </c>
      <c r="J5" s="29">
        <f>'Denmark'!J$19</f>
        <v>0</v>
      </c>
      <c r="K5" s="29">
        <f>'Denmark'!K$19</f>
        <v>0</v>
      </c>
      <c r="L5" s="29">
        <f>'Denmark'!L$19</f>
        <v>0</v>
      </c>
      <c r="M5" s="29">
        <f>'Denmark'!M$19</f>
        <v>0</v>
      </c>
      <c r="N5" s="29">
        <f>'Denmark'!N$19</f>
        <v>0</v>
      </c>
      <c r="O5" s="29">
        <f>'Denmark'!O$19</f>
        <v>0</v>
      </c>
      <c r="P5" s="59">
        <f>'Denmark'!P$19</f>
        <v>0</v>
      </c>
      <c r="Q5" s="59">
        <f>'Denmark'!Q$19</f>
        <v>0</v>
      </c>
      <c r="R5" s="60">
        <f>'Denmark'!R$19</f>
        <v>0</v>
      </c>
      <c r="S5" s="20"/>
      <c r="T5" s="7"/>
    </row>
    <row r="6" ht="15" customHeight="1">
      <c r="A6" t="s" s="30">
        <v>89</v>
      </c>
      <c r="B6" s="31">
        <f>(E6-F6)/F6</f>
        <v>0.06743194078534689</v>
      </c>
      <c r="C6" s="32">
        <v>-76813</v>
      </c>
      <c r="D6" s="33">
        <v>-53460</v>
      </c>
      <c r="E6" s="34">
        <f>'France'!E$26</f>
        <v>153153</v>
      </c>
      <c r="F6" s="35">
        <f>'France'!F$26</f>
        <v>143478</v>
      </c>
      <c r="G6" s="29">
        <f>'France'!G$26</f>
        <v>81162</v>
      </c>
      <c r="H6" s="29">
        <f>'France'!H$26</f>
        <v>123894</v>
      </c>
      <c r="I6" s="29">
        <f>'France'!I$26</f>
        <v>120512</v>
      </c>
      <c r="J6" s="29">
        <f>'France'!J$26</f>
        <v>103904</v>
      </c>
      <c r="K6" s="29">
        <f>'France'!K$26</f>
        <v>155509</v>
      </c>
      <c r="L6" s="29">
        <f>'France'!L$26</f>
        <v>40682</v>
      </c>
      <c r="M6" s="29">
        <f>'France'!M$26</f>
        <v>90045</v>
      </c>
      <c r="N6" s="29">
        <f>'France'!N$26</f>
        <v>92624</v>
      </c>
      <c r="O6" s="61">
        <f>'France'!O$26</f>
        <v>122738</v>
      </c>
      <c r="P6" s="62">
        <f>'France'!P$26</f>
        <v>0</v>
      </c>
      <c r="Q6" s="62">
        <f>'France'!Q$26</f>
        <v>0</v>
      </c>
      <c r="R6" s="63">
        <f>'France'!R$26</f>
        <v>0</v>
      </c>
      <c r="S6" s="20"/>
      <c r="T6" s="7"/>
    </row>
    <row r="7" ht="13.65" customHeight="1">
      <c r="A7" t="s" s="30">
        <v>90</v>
      </c>
      <c r="B7" s="31">
        <f>(E7-F7)/F7</f>
        <v>-0.5664885400098409</v>
      </c>
      <c r="C7" s="32">
        <v>-33022</v>
      </c>
      <c r="D7" s="33">
        <v>-46582</v>
      </c>
      <c r="E7" s="34">
        <f>'Germany'!E$21</f>
        <v>37885</v>
      </c>
      <c r="F7" s="35">
        <f>'Germany'!F$21</f>
        <v>87391</v>
      </c>
      <c r="G7" s="29">
        <f>'Germany'!G$21</f>
        <v>25295</v>
      </c>
      <c r="H7" s="29">
        <f>'Germany'!H$21</f>
        <v>76611</v>
      </c>
      <c r="I7" s="29">
        <f>'Germany'!I$21</f>
        <v>70110</v>
      </c>
      <c r="J7" s="29">
        <f>'Germany'!J$21</f>
        <v>65957</v>
      </c>
      <c r="K7" s="29">
        <f>'Germany'!K$21</f>
        <v>60430</v>
      </c>
      <c r="L7" s="29">
        <f>'Germany'!L$21</f>
        <v>55397</v>
      </c>
      <c r="M7" s="29">
        <f>'Germany'!M$21</f>
        <v>55482</v>
      </c>
      <c r="N7" s="29">
        <f>'Germany'!N$21</f>
        <v>34799</v>
      </c>
      <c r="O7" s="29">
        <f>'Germany'!O$21</f>
        <v>59463</v>
      </c>
      <c r="P7" s="64">
        <f>'Germany'!P$21</f>
        <v>55541</v>
      </c>
      <c r="Q7" s="64">
        <f>'Germany'!Q$21</f>
        <v>29739</v>
      </c>
      <c r="R7" s="65">
        <f>'Germany'!R$21</f>
        <v>40724</v>
      </c>
      <c r="S7" s="20"/>
      <c r="T7" s="7"/>
    </row>
    <row r="8" ht="13.65" customHeight="1">
      <c r="A8" t="s" s="30">
        <v>91</v>
      </c>
      <c r="B8" s="31">
        <f>(E8-F8)/F8</f>
        <v>-0.323682315196752</v>
      </c>
      <c r="C8" s="32">
        <v>-145791.16</v>
      </c>
      <c r="D8" s="33">
        <v>-195815.63</v>
      </c>
      <c r="E8" s="34">
        <f>'Italy'!E$20</f>
        <v>206588</v>
      </c>
      <c r="F8" s="35">
        <f>'Italy'!F$20</f>
        <v>305460</v>
      </c>
      <c r="G8" s="29">
        <f>'Italy'!G$20</f>
        <v>68698.399999999994</v>
      </c>
      <c r="H8" s="29">
        <f>'Italy'!H$20</f>
        <v>270262</v>
      </c>
      <c r="I8" s="29">
        <f>'Italy'!I$20</f>
        <v>261969</v>
      </c>
      <c r="J8" s="29">
        <f>'Italy'!J$20</f>
        <v>257594</v>
      </c>
      <c r="K8" s="29">
        <f>'Italy'!K$20</f>
        <v>236941</v>
      </c>
      <c r="L8" s="29">
        <f>'Italy'!L$20</f>
        <v>136070</v>
      </c>
      <c r="M8" s="29">
        <f>'Italy'!M$20</f>
        <v>194164</v>
      </c>
      <c r="N8" s="29">
        <f>'Italy'!N$20</f>
        <v>188539</v>
      </c>
      <c r="O8" s="29">
        <f>'Italy'!O$20</f>
        <v>196811.96</v>
      </c>
      <c r="P8" s="29">
        <f>'Italy'!P$20</f>
        <v>224900.4</v>
      </c>
      <c r="Q8" s="29">
        <f>'Italy'!Q$20</f>
        <v>123320</v>
      </c>
      <c r="R8" s="36">
        <f>'Italy'!R$20</f>
        <v>140692</v>
      </c>
      <c r="S8" s="20"/>
      <c r="T8" s="7"/>
    </row>
    <row r="9" ht="13.65" customHeight="1">
      <c r="A9" t="s" s="30">
        <v>92</v>
      </c>
      <c r="B9" s="31">
        <f>(E9-F9)/F9</f>
        <v>-0.756302521008403</v>
      </c>
      <c r="C9" s="32">
        <v>-105000</v>
      </c>
      <c r="D9" s="33">
        <v>-167000</v>
      </c>
      <c r="E9" s="34">
        <f>'Poland'!E$18</f>
        <v>58000</v>
      </c>
      <c r="F9" s="35">
        <f>'Poland'!F$18</f>
        <v>238000</v>
      </c>
      <c r="G9" s="29">
        <f>'Poland'!G$18</f>
        <v>92000</v>
      </c>
      <c r="H9" s="29">
        <f>'Poland'!H$18</f>
        <v>144000</v>
      </c>
      <c r="I9" s="29">
        <f>'Poland'!I$18</f>
        <v>152000</v>
      </c>
      <c r="J9" s="29">
        <f>'Poland'!J$18</f>
        <v>104000</v>
      </c>
      <c r="K9" s="29">
        <f>'Poland'!K$18</f>
        <v>112000</v>
      </c>
      <c r="L9" s="29">
        <f>'Poland'!L$18</f>
        <v>56000</v>
      </c>
      <c r="M9" s="29">
        <f>'Poland'!M$18</f>
        <v>54000</v>
      </c>
      <c r="N9" s="29">
        <f>'Poland'!N$18</f>
        <v>15000</v>
      </c>
      <c r="O9" s="29">
        <f>'Poland'!O$18</f>
        <v>70000</v>
      </c>
      <c r="P9" s="29">
        <f>'Poland'!P$18</f>
        <v>25000</v>
      </c>
      <c r="Q9" s="29">
        <f>'Poland'!Q$18</f>
        <v>0</v>
      </c>
      <c r="R9" s="36">
        <f>'Poland'!R$18</f>
        <v>30000</v>
      </c>
      <c r="S9" s="20"/>
      <c r="T9" s="7"/>
    </row>
    <row r="10" ht="13.65" customHeight="1">
      <c r="A10" t="s" s="30">
        <v>93</v>
      </c>
      <c r="B10" s="31"/>
      <c r="C10" s="32">
        <v>0</v>
      </c>
      <c r="D10" s="33">
        <v>0</v>
      </c>
      <c r="E10" s="34"/>
      <c r="F10" s="35"/>
      <c r="G10" s="29"/>
      <c r="H10" s="29"/>
      <c r="I10" s="29"/>
      <c r="J10" s="29"/>
      <c r="K10" s="29"/>
      <c r="L10" s="29"/>
      <c r="M10" s="29"/>
      <c r="N10" s="29"/>
      <c r="O10" s="29"/>
      <c r="P10" s="29"/>
      <c r="Q10" s="29"/>
      <c r="R10" s="36"/>
      <c r="S10" s="20"/>
      <c r="T10" s="7"/>
    </row>
    <row r="11" ht="13.65" customHeight="1">
      <c r="A11" t="s" s="30">
        <v>94</v>
      </c>
      <c r="B11" s="31">
        <f>(E11-F11)/F11</f>
        <v>0.305160526760722</v>
      </c>
      <c r="C11" s="32">
        <v>-34839.0034865961</v>
      </c>
      <c r="D11" s="33">
        <v>-28475.8637331625</v>
      </c>
      <c r="E11" s="34">
        <f>'Spain'!E$8</f>
        <v>69475</v>
      </c>
      <c r="F11" s="35">
        <f>'Spain'!F$8</f>
        <v>53231</v>
      </c>
      <c r="G11" s="29">
        <f>'Spain'!G$8</f>
        <v>32543</v>
      </c>
      <c r="H11" s="29">
        <f>'Spain'!H$8</f>
        <v>69579</v>
      </c>
      <c r="I11" s="29">
        <f>'Spain'!I$8</f>
        <v>33883</v>
      </c>
      <c r="J11" s="29">
        <f>'Spain'!J$8</f>
        <v>38873.3744228475</v>
      </c>
      <c r="K11" s="29">
        <f>'Spain'!K$8</f>
        <v>43051.802363939</v>
      </c>
      <c r="L11" s="29">
        <f>'Spain'!L$8</f>
        <v>15077.8087815536</v>
      </c>
      <c r="M11" s="29">
        <f>'Spain'!M$8</f>
        <v>40948</v>
      </c>
      <c r="N11" s="29">
        <f>'Spain'!N$8</f>
        <v>24079.4308298801</v>
      </c>
      <c r="O11" s="29">
        <f>'Spain'!O$8</f>
        <v>25949</v>
      </c>
      <c r="P11" s="29">
        <f>'Spain'!P$8</f>
        <v>45987</v>
      </c>
      <c r="Q11" s="29">
        <f>'Spain'!Q$8</f>
        <v>45862</v>
      </c>
      <c r="R11" s="36">
        <f>'Spain'!R$8</f>
        <v>40135</v>
      </c>
      <c r="S11" s="20"/>
      <c r="T11" s="7"/>
    </row>
    <row r="12" ht="13.65" customHeight="1">
      <c r="A12" t="s" s="30">
        <v>95</v>
      </c>
      <c r="B12" s="31">
        <f>(E12-F12)/F12</f>
        <v>-0.367744955273559</v>
      </c>
      <c r="C12" s="32">
        <v>-7267</v>
      </c>
      <c r="D12" s="33">
        <v>-8726</v>
      </c>
      <c r="E12" s="34">
        <f>'Switzerland'!E$19</f>
        <v>12157</v>
      </c>
      <c r="F12" s="35">
        <f>'Switzerland'!F$19</f>
        <v>19228</v>
      </c>
      <c r="G12" s="29">
        <f>'Switzerland'!G$19</f>
        <v>3119</v>
      </c>
      <c r="H12" s="29">
        <f>'Switzerland'!H$19</f>
        <v>14633</v>
      </c>
      <c r="I12" s="29">
        <f>'Switzerland'!I$19</f>
        <v>13313</v>
      </c>
      <c r="J12" s="29">
        <f>'Switzerland'!J$19</f>
        <v>14687</v>
      </c>
      <c r="K12" s="29">
        <f>'Switzerland'!K$19</f>
        <v>15905</v>
      </c>
      <c r="L12" s="29">
        <f>'Switzerland'!L$19</f>
        <v>12375</v>
      </c>
      <c r="M12" s="29">
        <f>'Switzerland'!M$19</f>
        <v>17586</v>
      </c>
      <c r="N12" s="29">
        <f>'Switzerland'!N$19</f>
        <v>15797</v>
      </c>
      <c r="O12" s="29">
        <f>'Switzerland'!O$19</f>
        <v>16272</v>
      </c>
      <c r="P12" s="29">
        <f>'Switzerland'!P$19</f>
        <v>12311</v>
      </c>
      <c r="Q12" s="29">
        <f>'Switzerland'!Q$19</f>
        <v>12402</v>
      </c>
      <c r="R12" s="36">
        <f>'Switzerland'!R$19</f>
        <v>15651</v>
      </c>
      <c r="S12" s="20"/>
      <c r="T12" s="7"/>
    </row>
    <row r="13" ht="13.65" customHeight="1">
      <c r="A13" t="s" s="30">
        <v>96</v>
      </c>
      <c r="B13" s="31">
        <f>(E13-F13)/F13</f>
        <v>0.0307349828788391</v>
      </c>
      <c r="C13" s="32">
        <v>-28776</v>
      </c>
      <c r="D13" s="33">
        <v>-22589.1480000001</v>
      </c>
      <c r="E13" s="34">
        <f>'Netherlands'!E$8</f>
        <v>37674</v>
      </c>
      <c r="F13" s="35">
        <f>'Netherlands'!F$8</f>
        <v>36550.6174</v>
      </c>
      <c r="G13" s="29">
        <f>'Netherlands'!G$8</f>
        <v>17697</v>
      </c>
      <c r="H13" s="29">
        <f>'Netherlands'!H$8</f>
        <v>56878</v>
      </c>
      <c r="I13" s="29">
        <f>'Netherlands'!I$8</f>
        <v>48294</v>
      </c>
      <c r="J13" s="29">
        <f>'Netherlands'!J$8</f>
        <v>61283</v>
      </c>
      <c r="K13" s="29">
        <f>'Netherlands'!K$8</f>
        <v>46000</v>
      </c>
      <c r="L13" s="29">
        <f>'Netherlands'!L$8</f>
        <v>33000</v>
      </c>
      <c r="M13" s="29">
        <f>'Netherlands'!M$8</f>
        <v>59000</v>
      </c>
      <c r="N13" s="29">
        <f>'Netherlands'!N$8</f>
        <v>36000</v>
      </c>
      <c r="O13" s="29">
        <f>'Netherlands'!O$8</f>
        <v>58000</v>
      </c>
      <c r="P13" s="29">
        <f>'Netherlands'!P$8</f>
        <v>47000</v>
      </c>
      <c r="Q13" s="29">
        <f>'Netherlands'!Q$8</f>
        <v>43000</v>
      </c>
      <c r="R13" s="36">
        <f>'Netherlands'!R$8</f>
        <v>44000</v>
      </c>
      <c r="S13" s="20"/>
      <c r="T13" s="7"/>
    </row>
    <row r="14" ht="14.15" customHeight="1">
      <c r="A14" t="s" s="37">
        <v>97</v>
      </c>
      <c r="B14" s="38">
        <f>(E14-F14)/F14</f>
        <v>0.0523531049846839</v>
      </c>
      <c r="C14" s="39">
        <v>-12246</v>
      </c>
      <c r="D14" s="40">
        <v>-14171</v>
      </c>
      <c r="E14" s="41">
        <f>'UK'!E$12</f>
        <v>7558</v>
      </c>
      <c r="F14" s="42">
        <f>'UK'!F$12</f>
        <v>7182</v>
      </c>
      <c r="G14" s="43">
        <f>'UK'!G$12</f>
        <v>6330</v>
      </c>
      <c r="H14" s="43">
        <f>'UK'!H$12</f>
        <v>0</v>
      </c>
      <c r="I14" s="43">
        <f>'UK'!I$12</f>
        <v>5230</v>
      </c>
      <c r="J14" s="43">
        <f>'UK'!J$12</f>
        <v>12000</v>
      </c>
      <c r="K14" s="43">
        <f>'UK'!K$12</f>
        <v>14300</v>
      </c>
      <c r="L14" s="43">
        <f>'UK'!L$12</f>
        <v>5000</v>
      </c>
      <c r="M14" s="43">
        <f>'UK'!M$12</f>
        <v>5000</v>
      </c>
      <c r="N14" s="43">
        <f>'UK'!N$12</f>
        <v>9000</v>
      </c>
      <c r="O14" s="43">
        <f>'UK'!O$12</f>
        <v>12000</v>
      </c>
      <c r="P14" s="43">
        <f>'UK'!P$12</f>
        <v>15000</v>
      </c>
      <c r="Q14" s="43">
        <f>'UK'!Q$12</f>
        <v>7000</v>
      </c>
      <c r="R14" s="44">
        <f>'UK'!R$12</f>
        <v>11000</v>
      </c>
      <c r="S14" s="20"/>
      <c r="T14" s="7"/>
    </row>
    <row r="15" ht="14.65" customHeight="1">
      <c r="A15" t="s" s="11">
        <v>71</v>
      </c>
      <c r="B15" s="45">
        <f>(E15-F15)/F15</f>
        <v>-0.333191554133643</v>
      </c>
      <c r="C15" s="46">
        <v>-467863.416026596</v>
      </c>
      <c r="D15" s="47">
        <v>-578818.641733163</v>
      </c>
      <c r="E15" s="48">
        <f>SUM(E2:E14)</f>
        <v>656959.4300000001</v>
      </c>
      <c r="F15" s="49">
        <f>SUM(F2:F14)</f>
        <v>985229.6174</v>
      </c>
      <c r="G15" s="50">
        <f>SUM(G2:G14)</f>
        <v>342561.4</v>
      </c>
      <c r="H15" s="50">
        <f>SUM(H2:H14)</f>
        <v>785897</v>
      </c>
      <c r="I15" s="50">
        <f>SUM(I2:I14)</f>
        <v>798024</v>
      </c>
      <c r="J15" s="50">
        <f>SUM(J2:J14)</f>
        <v>747455.374422848</v>
      </c>
      <c r="K15" s="50">
        <f>SUM(K2:K14)</f>
        <v>749011.802363939</v>
      </c>
      <c r="L15" s="50">
        <f>SUM(L2:L14)</f>
        <v>389690.808781554</v>
      </c>
      <c r="M15" s="50">
        <f>SUM(M2:M14)</f>
        <v>578225</v>
      </c>
      <c r="N15" s="50">
        <f>SUM(N2:N14)</f>
        <v>486505.43082988</v>
      </c>
      <c r="O15" s="50">
        <f>SUM(O2:O14)</f>
        <v>673337.96</v>
      </c>
      <c r="P15" s="50">
        <f>SUM(P2:P14)</f>
        <v>569929.4</v>
      </c>
      <c r="Q15" s="50">
        <f>SUM(Q2:Q14)</f>
        <v>384240</v>
      </c>
      <c r="R15" s="51">
        <f>SUM(R2:R14)</f>
        <v>417447</v>
      </c>
      <c r="S15" s="20"/>
      <c r="T15" s="7"/>
    </row>
    <row r="16" ht="14.15" customHeight="1">
      <c r="A16" s="52"/>
      <c r="B16" s="53"/>
      <c r="C16" s="53"/>
      <c r="D16" s="53"/>
      <c r="E16" s="53"/>
      <c r="F16" s="53"/>
      <c r="G16" s="53"/>
      <c r="H16" s="53"/>
      <c r="I16" s="52"/>
      <c r="J16" s="52"/>
      <c r="K16" s="52"/>
      <c r="L16" s="52"/>
      <c r="M16" s="52"/>
      <c r="N16" s="52"/>
      <c r="O16" s="52"/>
      <c r="P16" s="52"/>
      <c r="Q16" s="27"/>
      <c r="R16" s="27"/>
      <c r="S16" s="7"/>
      <c r="T16" s="7"/>
    </row>
    <row r="17" ht="14.15" customHeight="1">
      <c r="A17" s="54"/>
      <c r="B17" s="55"/>
      <c r="C17" s="55"/>
      <c r="D17" s="55"/>
      <c r="E17" s="55"/>
      <c r="F17" s="55"/>
      <c r="G17" s="55"/>
      <c r="H17" s="55"/>
      <c r="I17" s="54"/>
      <c r="J17" s="54"/>
      <c r="K17" s="54"/>
      <c r="L17" s="54"/>
      <c r="M17" s="54"/>
      <c r="N17" s="54"/>
      <c r="O17" s="54"/>
      <c r="P17" s="54"/>
      <c r="Q17" s="43"/>
      <c r="R17" s="43"/>
      <c r="S17" s="7"/>
      <c r="T17" s="7"/>
    </row>
    <row r="18" ht="14.65" customHeight="1">
      <c r="A18" t="s" s="11">
        <v>72</v>
      </c>
      <c r="B18" t="s" s="12">
        <v>44</v>
      </c>
      <c r="C18" t="s" s="13">
        <v>45</v>
      </c>
      <c r="D18" t="s" s="14">
        <v>46</v>
      </c>
      <c r="E18" s="15">
        <v>43983</v>
      </c>
      <c r="F18" s="16">
        <v>43617</v>
      </c>
      <c r="G18" s="17">
        <v>43252</v>
      </c>
      <c r="H18" s="18">
        <v>42887</v>
      </c>
      <c r="I18" s="18">
        <v>42522</v>
      </c>
      <c r="J18" s="18">
        <v>42156</v>
      </c>
      <c r="K18" s="18">
        <v>41791</v>
      </c>
      <c r="L18" s="18">
        <v>41426</v>
      </c>
      <c r="M18" s="18">
        <v>41061</v>
      </c>
      <c r="N18" s="18">
        <v>40695</v>
      </c>
      <c r="O18" s="18">
        <v>40330</v>
      </c>
      <c r="P18" s="18">
        <v>39965</v>
      </c>
      <c r="Q18" s="18">
        <v>39600</v>
      </c>
      <c r="R18" s="19">
        <v>39234</v>
      </c>
      <c r="S18" s="20"/>
      <c r="T18" s="7"/>
    </row>
    <row r="19" ht="14.15" customHeight="1">
      <c r="A19" t="s" s="21">
        <v>86</v>
      </c>
      <c r="B19" s="22">
        <f>(E19-F19)/F19</f>
        <v>-0.937714940771876</v>
      </c>
      <c r="C19" s="23">
        <v>-13477</v>
      </c>
      <c r="D19" s="24">
        <v>-26047</v>
      </c>
      <c r="E19" s="25">
        <f>'Belgium'!E$19</f>
        <v>815</v>
      </c>
      <c r="F19" s="26">
        <f>'Belgium'!F$19</f>
        <v>13085</v>
      </c>
      <c r="G19" s="27">
        <f>'Belgium'!G$19</f>
        <v>3525</v>
      </c>
      <c r="H19" s="27">
        <f>'Belgium'!H$19</f>
        <v>1914</v>
      </c>
      <c r="I19" s="27">
        <f>'Belgium'!I$19</f>
        <v>20272</v>
      </c>
      <c r="J19" s="27">
        <f>'Belgium'!J$19</f>
        <v>9837</v>
      </c>
      <c r="K19" s="27">
        <f>'Belgium'!K$19</f>
        <v>3865</v>
      </c>
      <c r="L19" s="27">
        <f>'Belgium'!L$19</f>
        <v>3010</v>
      </c>
      <c r="M19" s="27">
        <f>'Belgium'!M$19</f>
        <v>1755</v>
      </c>
      <c r="N19" s="27">
        <f>'Belgium'!N$19</f>
        <v>13500</v>
      </c>
      <c r="O19" s="27">
        <f>'Belgium'!O$19</f>
        <v>5200</v>
      </c>
      <c r="P19" s="27">
        <f>'Belgium'!P$19</f>
        <v>0</v>
      </c>
      <c r="Q19" s="27">
        <f>'Belgium'!Q$19</f>
        <v>44000</v>
      </c>
      <c r="R19" s="28">
        <f>'Belgium'!R$19</f>
        <v>27200</v>
      </c>
      <c r="S19" s="20"/>
      <c r="T19" s="7"/>
    </row>
    <row r="20" ht="13.65" customHeight="1">
      <c r="A20" t="s" s="30">
        <v>87</v>
      </c>
      <c r="B20" s="31">
        <f>(E20-F20)/F20</f>
        <v>-1</v>
      </c>
      <c r="C20" s="32">
        <v>-200</v>
      </c>
      <c r="D20" s="33">
        <v>-403</v>
      </c>
      <c r="E20" s="34">
        <f>'Czech Republic'!E$21</f>
        <v>0</v>
      </c>
      <c r="F20" s="35">
        <f>'Czech Republic'!F$21</f>
        <v>353</v>
      </c>
      <c r="G20" s="29">
        <f>'Czech Republic'!G$21</f>
        <v>300</v>
      </c>
      <c r="H20" s="29">
        <f>'Czech Republic'!H$21</f>
        <v>210</v>
      </c>
      <c r="I20" s="29">
        <f>'Czech Republic'!I$21</f>
        <v>528</v>
      </c>
      <c r="J20" s="29">
        <f>'Czech Republic'!J$21</f>
        <v>0</v>
      </c>
      <c r="K20" s="29">
        <f>'Czech Republic'!K$21</f>
        <v>265</v>
      </c>
      <c r="L20" s="29">
        <f>'Czech Republic'!L$21</f>
        <v>0</v>
      </c>
      <c r="M20" s="29">
        <f>'Czech Republic'!M$21</f>
        <v>0</v>
      </c>
      <c r="N20" s="29">
        <f>'Czech Republic'!N$21</f>
        <v>0</v>
      </c>
      <c r="O20" s="29">
        <f>'Czech Republic'!O$21</f>
        <v>0</v>
      </c>
      <c r="P20" s="29">
        <f>'Czech Republic'!P$21</f>
        <v>0</v>
      </c>
      <c r="Q20" s="29">
        <f>'Czech Republic'!Q$21</f>
        <v>0</v>
      </c>
      <c r="R20" s="36">
        <f>'Czech Republic'!R$21</f>
        <v>0</v>
      </c>
      <c r="S20" s="20"/>
      <c r="T20" s="7"/>
    </row>
    <row r="21" ht="13.65" customHeight="1">
      <c r="A21" t="s" s="30">
        <v>88</v>
      </c>
      <c r="B21" s="31">
        <f>(E21-F21)/F21</f>
        <v>-1</v>
      </c>
      <c r="C21" s="32">
        <v>0</v>
      </c>
      <c r="D21" s="33">
        <v>121</v>
      </c>
      <c r="E21" s="34">
        <f>'Denmark'!E$26</f>
        <v>0</v>
      </c>
      <c r="F21" s="35">
        <f>'Denmark'!F$26</f>
        <v>121</v>
      </c>
      <c r="G21" s="29">
        <f>'Denmark'!G$26</f>
        <v>0</v>
      </c>
      <c r="H21" s="29">
        <f>'Denmark'!H$26</f>
        <v>0</v>
      </c>
      <c r="I21" s="29">
        <f>'Denmark'!I$26</f>
        <v>0</v>
      </c>
      <c r="J21" s="29">
        <f>'Denmark'!J$26</f>
        <v>0</v>
      </c>
      <c r="K21" s="29">
        <f>'Denmark'!K$26</f>
        <v>0</v>
      </c>
      <c r="L21" s="29">
        <f>'Denmark'!L$26</f>
        <v>0</v>
      </c>
      <c r="M21" s="29">
        <f>'Denmark'!M$26</f>
        <v>0</v>
      </c>
      <c r="N21" s="29">
        <f>'Denmark'!N$26</f>
        <v>0</v>
      </c>
      <c r="O21" s="29">
        <f>'Denmark'!O$26</f>
        <v>0</v>
      </c>
      <c r="P21" s="29">
        <f>'Denmark'!P$26</f>
        <v>0</v>
      </c>
      <c r="Q21" s="29">
        <f>'Denmark'!Q$26</f>
        <v>0</v>
      </c>
      <c r="R21" s="36">
        <f>'Denmark'!R$26</f>
        <v>0</v>
      </c>
      <c r="S21" s="20"/>
      <c r="T21" s="7"/>
    </row>
    <row r="22" ht="13.65" customHeight="1">
      <c r="A22" t="s" s="30">
        <v>89</v>
      </c>
      <c r="B22" s="31">
        <f>(E22-F22)/F22</f>
        <v>-0.527859237536657</v>
      </c>
      <c r="C22" s="32">
        <v>-223</v>
      </c>
      <c r="D22" s="33">
        <v>-67</v>
      </c>
      <c r="E22" s="34">
        <f>'France'!E38</f>
        <v>322</v>
      </c>
      <c r="F22" s="35">
        <f>'France'!F38</f>
        <v>682</v>
      </c>
      <c r="G22" s="29">
        <f>'France'!G38</f>
        <v>449</v>
      </c>
      <c r="H22" s="29">
        <f>'France'!H38</f>
        <v>32</v>
      </c>
      <c r="I22" s="29">
        <f>'France'!I38</f>
        <v>199</v>
      </c>
      <c r="J22" s="29">
        <f>'France'!J38</f>
        <v>163</v>
      </c>
      <c r="K22" s="29">
        <f>'France'!K38</f>
        <v>991</v>
      </c>
      <c r="L22" s="29">
        <f>'France'!L38</f>
        <v>0</v>
      </c>
      <c r="M22" s="29">
        <f>'France'!M38</f>
        <v>0</v>
      </c>
      <c r="N22" s="29">
        <f>'France'!N38</f>
        <v>0</v>
      </c>
      <c r="O22" s="29">
        <f>'France'!O38</f>
        <v>0</v>
      </c>
      <c r="P22" s="29">
        <f>'France'!P38</f>
        <v>0</v>
      </c>
      <c r="Q22" s="29">
        <f>'France'!Q38</f>
        <v>0</v>
      </c>
      <c r="R22" s="36">
        <f>'France'!R38</f>
        <v>0</v>
      </c>
      <c r="S22" s="20"/>
      <c r="T22" s="7"/>
    </row>
    <row r="23" ht="13.65" customHeight="1">
      <c r="A23" t="s" s="30">
        <v>90</v>
      </c>
      <c r="B23" s="31">
        <f>(E23-F23)/F23</f>
        <v>6.82142857142857</v>
      </c>
      <c r="C23" s="32">
        <v>-6</v>
      </c>
      <c r="D23" s="33">
        <v>-376</v>
      </c>
      <c r="E23" s="34">
        <f>'Germany'!E$26</f>
        <v>219</v>
      </c>
      <c r="F23" s="35">
        <f>'Germany'!F$26</f>
        <v>28</v>
      </c>
      <c r="G23" s="29">
        <f>'Germany'!G$26</f>
        <v>0</v>
      </c>
      <c r="H23" s="29">
        <f>'Germany'!H$26</f>
        <v>0</v>
      </c>
      <c r="I23" s="29">
        <f>'Germany'!I$26</f>
        <v>0</v>
      </c>
      <c r="J23" s="29">
        <f>'Germany'!J$26</f>
        <v>0</v>
      </c>
      <c r="K23" s="29">
        <f>'Germany'!K$26</f>
        <v>158</v>
      </c>
      <c r="L23" s="29">
        <f>'Germany'!L$26</f>
        <v>0</v>
      </c>
      <c r="M23" s="29">
        <f>'Germany'!M$26</f>
        <v>151</v>
      </c>
      <c r="N23" s="29">
        <f>'Germany'!N$26</f>
        <v>0</v>
      </c>
      <c r="O23" s="29">
        <f>'Germany'!O$26</f>
        <v>0</v>
      </c>
      <c r="P23" s="29">
        <f>'Germany'!P$26</f>
        <v>0</v>
      </c>
      <c r="Q23" s="29">
        <f>'Germany'!Q$26</f>
        <v>50</v>
      </c>
      <c r="R23" s="36">
        <f>'Germany'!R$26</f>
        <v>0</v>
      </c>
      <c r="S23" s="20"/>
      <c r="T23" s="7"/>
    </row>
    <row r="24" ht="13.65" customHeight="1">
      <c r="A24" t="s" s="30">
        <v>91</v>
      </c>
      <c r="B24" s="31"/>
      <c r="C24" s="32">
        <v>0</v>
      </c>
      <c r="D24" s="33">
        <v>-15977.1504460348</v>
      </c>
      <c r="E24" s="34">
        <f>'Italy'!E$29</f>
        <v>0</v>
      </c>
      <c r="F24" s="35">
        <f>'Italy'!F$29</f>
        <v>0</v>
      </c>
      <c r="G24" s="29">
        <f>'Italy'!G$29</f>
        <v>4564.043413044150</v>
      </c>
      <c r="H24" s="29">
        <f>'Italy'!H$29</f>
        <v>0</v>
      </c>
      <c r="I24" s="29">
        <f>'Italy'!I$29</f>
        <v>4691.124097354</v>
      </c>
      <c r="J24" s="29">
        <f>'Italy'!J$29</f>
        <v>402</v>
      </c>
      <c r="K24" s="29">
        <f>'Italy'!K$29</f>
        <v>6620</v>
      </c>
      <c r="L24" s="29">
        <f>'Italy'!L$29</f>
        <v>0</v>
      </c>
      <c r="M24" s="29">
        <f>'Italy'!M$29</f>
        <v>0</v>
      </c>
      <c r="N24" s="29">
        <f>'Italy'!N$29</f>
        <v>0</v>
      </c>
      <c r="O24" s="29">
        <f>'Italy'!O$29</f>
        <v>0</v>
      </c>
      <c r="P24" s="29">
        <f>'Italy'!P$29</f>
        <v>0</v>
      </c>
      <c r="Q24" s="29">
        <f>'Italy'!Q$29</f>
        <v>0</v>
      </c>
      <c r="R24" s="36">
        <f>'Italy'!R$29</f>
        <v>0</v>
      </c>
      <c r="S24" s="20"/>
      <c r="T24" s="7"/>
    </row>
    <row r="25" ht="13.65" customHeight="1">
      <c r="A25" t="s" s="30">
        <v>92</v>
      </c>
      <c r="B25" s="31"/>
      <c r="C25" s="32">
        <v>0</v>
      </c>
      <c r="D25" s="33">
        <v>0</v>
      </c>
      <c r="E25" s="34">
        <f>'Poland'!E$25</f>
        <v>0</v>
      </c>
      <c r="F25" s="35">
        <f>'Poland'!F$25</f>
        <v>0</v>
      </c>
      <c r="G25" s="29">
        <f>'Poland'!G$25</f>
        <v>0</v>
      </c>
      <c r="H25" s="29">
        <f>'Poland'!H$25</f>
        <v>0</v>
      </c>
      <c r="I25" s="29">
        <f>'Poland'!I$25</f>
        <v>0</v>
      </c>
      <c r="J25" s="29">
        <f>'Poland'!J$25</f>
        <v>0</v>
      </c>
      <c r="K25" s="29">
        <f>'Poland'!K$25</f>
        <v>0</v>
      </c>
      <c r="L25" s="29">
        <f>'Poland'!L$25</f>
        <v>0</v>
      </c>
      <c r="M25" s="29">
        <f>'Poland'!M$25</f>
        <v>0</v>
      </c>
      <c r="N25" s="29">
        <f>'Poland'!N$25</f>
        <v>0</v>
      </c>
      <c r="O25" s="29">
        <f>'Poland'!O$25</f>
        <v>0</v>
      </c>
      <c r="P25" s="29">
        <f>'Poland'!P$25</f>
        <v>0</v>
      </c>
      <c r="Q25" s="29">
        <f>'Poland'!Q$25</f>
        <v>0</v>
      </c>
      <c r="R25" s="36">
        <f>'Poland'!R$25</f>
        <v>0</v>
      </c>
      <c r="S25" s="20"/>
      <c r="T25" s="7"/>
    </row>
    <row r="26" ht="13.65" customHeight="1">
      <c r="A26" t="s" s="30">
        <v>93</v>
      </c>
      <c r="B26" s="31">
        <f>(E26-F26)/F26</f>
        <v>-1</v>
      </c>
      <c r="C26" s="32">
        <v>-12058</v>
      </c>
      <c r="D26" s="33">
        <v>-7812</v>
      </c>
      <c r="E26" s="34">
        <f>'Portugal'!E$14</f>
        <v>0</v>
      </c>
      <c r="F26" s="35">
        <f>'Portugal'!F$14</f>
        <v>4925</v>
      </c>
      <c r="G26" s="29"/>
      <c r="H26" s="29"/>
      <c r="I26" s="29"/>
      <c r="J26" s="29"/>
      <c r="K26" s="29"/>
      <c r="L26" s="29"/>
      <c r="M26" s="29"/>
      <c r="N26" s="29"/>
      <c r="O26" s="29"/>
      <c r="P26" s="29"/>
      <c r="Q26" s="29"/>
      <c r="R26" s="36"/>
      <c r="S26" s="20"/>
      <c r="T26" s="7"/>
    </row>
    <row r="27" ht="13.65" customHeight="1">
      <c r="A27" t="s" s="30">
        <v>94</v>
      </c>
      <c r="B27" s="31">
        <f>(E27-F27)/F27</f>
        <v>-0.0414689265536723</v>
      </c>
      <c r="C27" s="32">
        <v>-7539.660994309540</v>
      </c>
      <c r="D27" s="33">
        <v>-8372.931261122951</v>
      </c>
      <c r="E27" s="34">
        <f>'Spain'!E$17</f>
        <v>8483</v>
      </c>
      <c r="F27" s="35">
        <f>'Spain'!F$17</f>
        <v>8850</v>
      </c>
      <c r="G27" s="29">
        <f>'Spain'!G$17</f>
        <v>8333</v>
      </c>
      <c r="H27" s="29">
        <f>'Spain'!H$17</f>
        <v>4805</v>
      </c>
      <c r="I27" s="29">
        <f>'Spain'!I$17</f>
        <v>8547</v>
      </c>
      <c r="J27" s="29">
        <f>'Spain'!J$17</f>
        <v>6690.439929849640</v>
      </c>
      <c r="K27" s="29">
        <f>'Spain'!K$17</f>
        <v>8915.304162822649</v>
      </c>
      <c r="L27" s="29">
        <f>'Spain'!L$17</f>
        <v>692.361572335222</v>
      </c>
      <c r="M27" s="29">
        <f>'Spain'!M$17</f>
        <v>19641</v>
      </c>
      <c r="N27" s="29">
        <f>'Spain'!N$17</f>
        <v>9970.545159803520</v>
      </c>
      <c r="O27" s="29">
        <f>'Spain'!O$17</f>
        <v>10830</v>
      </c>
      <c r="P27" s="29">
        <f>'Spain'!P$17</f>
        <v>7096</v>
      </c>
      <c r="Q27" s="29">
        <f>'Spain'!Q$17</f>
        <v>5720</v>
      </c>
      <c r="R27" s="36">
        <f>'Spain'!R$17</f>
        <v>10424</v>
      </c>
      <c r="S27" s="20"/>
      <c r="T27" s="7"/>
    </row>
    <row r="28" ht="13.65" customHeight="1">
      <c r="A28" t="s" s="30">
        <v>95</v>
      </c>
      <c r="B28" s="31">
        <f>(E28-F28)/F28</f>
        <v>-0.285714285714286</v>
      </c>
      <c r="C28" s="32">
        <v>-851</v>
      </c>
      <c r="D28" s="33">
        <v>-669</v>
      </c>
      <c r="E28" s="34">
        <f>'Switzerland'!E$27</f>
        <v>5</v>
      </c>
      <c r="F28" s="35">
        <f>'Switzerland'!F$27</f>
        <v>7</v>
      </c>
      <c r="G28" s="29">
        <f>'Switzerland'!G$27</f>
        <v>0</v>
      </c>
      <c r="H28" s="29">
        <f>'Switzerland'!H$27</f>
        <v>0</v>
      </c>
      <c r="I28" s="29">
        <f>'Switzerland'!I$27</f>
        <v>10</v>
      </c>
      <c r="J28" s="29">
        <f>'Switzerland'!J$27</f>
        <v>25</v>
      </c>
      <c r="K28" s="29">
        <f>'Switzerland'!K$27</f>
        <v>0</v>
      </c>
      <c r="L28" s="29">
        <f>'Switzerland'!L$27</f>
        <v>0</v>
      </c>
      <c r="M28" s="29">
        <f>'Switzerland'!M$27</f>
        <v>168</v>
      </c>
      <c r="N28" s="29">
        <f>'Switzerland'!N$27</f>
        <v>0</v>
      </c>
      <c r="O28" s="29">
        <f>'Switzerland'!O$27</f>
        <v>2</v>
      </c>
      <c r="P28" s="29">
        <f>'Switzerland'!P$27</f>
        <v>0</v>
      </c>
      <c r="Q28" s="29">
        <f>'Switzerland'!Q$27</f>
        <v>1</v>
      </c>
      <c r="R28" s="36">
        <f>'Switzerland'!R$27</f>
        <v>0</v>
      </c>
      <c r="S28" s="20"/>
      <c r="T28" s="7"/>
    </row>
    <row r="29" ht="13.65" customHeight="1">
      <c r="A29" t="s" s="30">
        <v>96</v>
      </c>
      <c r="B29" s="31">
        <f>(E29-F29)/F29</f>
        <v>-0.160636032955837</v>
      </c>
      <c r="C29" s="32">
        <v>-28180</v>
      </c>
      <c r="D29" s="33">
        <v>-31839.12752</v>
      </c>
      <c r="E29" s="34">
        <f>'Netherlands'!E$15</f>
        <v>31456</v>
      </c>
      <c r="F29" s="35">
        <f>'Netherlands'!F$15</f>
        <v>37475.9952</v>
      </c>
      <c r="G29" s="29">
        <f>'Netherlands'!G$15</f>
        <v>33424</v>
      </c>
      <c r="H29" s="29">
        <f>'Netherlands'!H$15</f>
        <v>39922</v>
      </c>
      <c r="I29" s="29">
        <f>'Netherlands'!I$15</f>
        <v>31765</v>
      </c>
      <c r="J29" s="29">
        <f>'Netherlands'!J$15</f>
        <v>28378</v>
      </c>
      <c r="K29" s="29">
        <f>'Netherlands'!K$15</f>
        <v>16500</v>
      </c>
      <c r="L29" s="29">
        <f>'Netherlands'!L$15</f>
        <v>12000</v>
      </c>
      <c r="M29" s="29">
        <f>'Netherlands'!M$15</f>
        <v>21000</v>
      </c>
      <c r="N29" s="29">
        <f>'Netherlands'!N$15</f>
        <v>18000</v>
      </c>
      <c r="O29" s="29">
        <f>'Netherlands'!O$15</f>
        <v>21000</v>
      </c>
      <c r="P29" s="29">
        <f>'Netherlands'!P$15</f>
        <v>12000</v>
      </c>
      <c r="Q29" s="29">
        <f>'Netherlands'!Q$15</f>
        <v>23000</v>
      </c>
      <c r="R29" s="36">
        <f>'Netherlands'!R$15</f>
        <v>34000</v>
      </c>
      <c r="S29" s="20"/>
      <c r="T29" s="7"/>
    </row>
    <row r="30" ht="14.15" customHeight="1">
      <c r="A30" t="s" s="37">
        <v>97</v>
      </c>
      <c r="B30" s="38"/>
      <c r="C30" s="39">
        <v>0</v>
      </c>
      <c r="D30" s="40">
        <v>-46</v>
      </c>
      <c r="E30" s="41">
        <f>'UK'!E$19</f>
        <v>0</v>
      </c>
      <c r="F30" s="42">
        <f>'UK'!F$19</f>
        <v>0</v>
      </c>
      <c r="G30" s="43">
        <f>'UK'!G$19</f>
        <v>0</v>
      </c>
      <c r="H30" s="43">
        <f>'UK'!H$19</f>
        <v>0</v>
      </c>
      <c r="I30" s="43">
        <f>'UK'!I$19</f>
        <v>100</v>
      </c>
      <c r="J30" s="43">
        <f>'UK'!J$19</f>
        <v>450</v>
      </c>
      <c r="K30" s="43">
        <f>'UK'!K$19</f>
        <v>700</v>
      </c>
      <c r="L30" s="43">
        <f>'UK'!L$19</f>
        <v>300</v>
      </c>
      <c r="M30" s="43">
        <f>'UK'!M$19</f>
        <v>300</v>
      </c>
      <c r="N30" s="43">
        <f>'UK'!N$19</f>
        <v>500</v>
      </c>
      <c r="O30" s="43">
        <f>'UK'!O$19</f>
        <v>800</v>
      </c>
      <c r="P30" s="43">
        <f>'UK'!P$19</f>
        <v>0</v>
      </c>
      <c r="Q30" s="43">
        <f>'UK'!Q$19</f>
        <v>100</v>
      </c>
      <c r="R30" s="44">
        <f>'UK'!R$19</f>
        <v>0</v>
      </c>
      <c r="S30" s="20"/>
      <c r="T30" s="7"/>
    </row>
    <row r="31" ht="14.65" customHeight="1">
      <c r="A31" t="s" s="11">
        <v>71</v>
      </c>
      <c r="B31" s="45">
        <f>(E31-F31)/F31</f>
        <v>-0.369725410512948</v>
      </c>
      <c r="C31" s="46">
        <v>-62534.6609943095</v>
      </c>
      <c r="D31" s="47">
        <v>-91488.2092271577</v>
      </c>
      <c r="E31" s="48">
        <f>SUM(E19:E30)</f>
        <v>41300</v>
      </c>
      <c r="F31" s="49">
        <f>SUM(F19:F30)</f>
        <v>65526.9952</v>
      </c>
      <c r="G31" s="50">
        <f>SUM(G19:G30)</f>
        <v>50595.0434130442</v>
      </c>
      <c r="H31" s="50">
        <f>SUM(H19:H30)</f>
        <v>46883</v>
      </c>
      <c r="I31" s="50">
        <f>SUM(I19:I30)</f>
        <v>66112.124097354</v>
      </c>
      <c r="J31" s="50">
        <f>SUM(J19:J30)</f>
        <v>45945.4399298496</v>
      </c>
      <c r="K31" s="50">
        <f>SUM(K19:K30)</f>
        <v>38014.3041628227</v>
      </c>
      <c r="L31" s="50">
        <f>SUM(L19:L30)</f>
        <v>16002.3615723352</v>
      </c>
      <c r="M31" s="50">
        <f>SUM(M19:M30)</f>
        <v>43015</v>
      </c>
      <c r="N31" s="50">
        <f>SUM(N19:N30)</f>
        <v>41970.5451598035</v>
      </c>
      <c r="O31" s="50">
        <f>SUM(O19:O30)</f>
        <v>37832</v>
      </c>
      <c r="P31" s="50">
        <f>SUM(P19:P30)</f>
        <v>19096</v>
      </c>
      <c r="Q31" s="50">
        <f>SUM(Q19:Q30)</f>
        <v>72871</v>
      </c>
      <c r="R31" s="51">
        <f>SUM(R19:R30)</f>
        <v>71624</v>
      </c>
      <c r="S31" s="20"/>
      <c r="T31" s="7"/>
    </row>
    <row r="32" ht="14.15" customHeight="1">
      <c r="A32" t="s" s="66">
        <v>98</v>
      </c>
      <c r="B32" s="52"/>
      <c r="C32" s="52"/>
      <c r="D32" s="52"/>
      <c r="E32" s="52"/>
      <c r="F32" s="52"/>
      <c r="G32" s="52"/>
      <c r="H32" s="52"/>
      <c r="I32" s="52"/>
      <c r="J32" s="52"/>
      <c r="K32" s="52"/>
      <c r="L32" s="52"/>
      <c r="M32" s="52"/>
      <c r="N32" s="52"/>
      <c r="O32" s="52"/>
      <c r="P32" s="52"/>
      <c r="Q32" s="52"/>
      <c r="R32" s="27"/>
      <c r="S32" s="7"/>
      <c r="T32" s="7"/>
    </row>
    <row r="33" ht="13.65" customHeight="1">
      <c r="A33" s="7"/>
      <c r="B33" s="7"/>
      <c r="C33" s="7"/>
      <c r="D33" s="7"/>
      <c r="E33" s="7"/>
      <c r="F33" s="7"/>
      <c r="G33" s="7"/>
      <c r="H33" s="29"/>
      <c r="I33" s="29"/>
      <c r="J33" s="29"/>
      <c r="K33" s="29"/>
      <c r="L33" s="29"/>
      <c r="M33" s="29"/>
      <c r="N33" s="29"/>
      <c r="O33" s="29"/>
      <c r="P33" s="29"/>
      <c r="Q33" s="29"/>
      <c r="R33" s="29"/>
      <c r="S33" s="7"/>
      <c r="T33" s="7"/>
    </row>
    <row r="34" ht="13.65" customHeight="1">
      <c r="A34" s="7"/>
      <c r="B34" s="7"/>
      <c r="C34" s="7"/>
      <c r="D34" s="7"/>
      <c r="E34" s="7"/>
      <c r="F34" s="7"/>
      <c r="G34" s="7"/>
      <c r="H34" s="7"/>
      <c r="I34" s="7"/>
      <c r="J34" s="7"/>
      <c r="K34" s="7"/>
      <c r="L34" s="7"/>
      <c r="M34" s="7"/>
      <c r="N34" s="7"/>
      <c r="O34" s="7"/>
      <c r="P34" s="7"/>
      <c r="Q34" s="29"/>
      <c r="R34" s="29"/>
      <c r="S34" s="7"/>
      <c r="T34" s="7"/>
    </row>
    <row r="35" ht="13.65" customHeight="1">
      <c r="A35" s="7"/>
      <c r="B35" s="7"/>
      <c r="C35" s="7"/>
      <c r="D35" s="7"/>
      <c r="E35" s="7"/>
      <c r="F35" s="7"/>
      <c r="G35" s="7"/>
      <c r="H35" s="7"/>
      <c r="I35" s="7"/>
      <c r="J35" s="7"/>
      <c r="K35" s="7"/>
      <c r="L35" s="7"/>
      <c r="M35" s="7"/>
      <c r="N35" s="7"/>
      <c r="O35" s="7"/>
      <c r="P35" s="7"/>
      <c r="Q35" s="29"/>
      <c r="R35" s="29"/>
      <c r="S35" s="7"/>
      <c r="T35" s="7"/>
    </row>
    <row r="36" ht="13.65" customHeight="1">
      <c r="A36" s="67"/>
      <c r="B36" s="7"/>
      <c r="C36" s="7"/>
      <c r="D36" s="7"/>
      <c r="E36" s="7"/>
      <c r="F36" s="7"/>
      <c r="G36" s="7"/>
      <c r="H36" s="7"/>
      <c r="I36" s="7"/>
      <c r="J36" s="7"/>
      <c r="K36" s="7"/>
      <c r="L36" s="7"/>
      <c r="M36" s="7"/>
      <c r="N36" s="7"/>
      <c r="O36" s="7"/>
      <c r="P36" s="7"/>
      <c r="Q36" s="7"/>
      <c r="R36" s="7"/>
      <c r="S36" s="7"/>
      <c r="T36" s="7"/>
    </row>
    <row r="37" ht="25.5" customHeight="1">
      <c r="A37" s="68"/>
      <c r="B37" s="68"/>
      <c r="C37" s="68"/>
      <c r="D37" s="68"/>
      <c r="E37" s="68"/>
      <c r="F37" s="68"/>
      <c r="G37" s="68"/>
      <c r="H37" s="68"/>
      <c r="I37" s="68"/>
      <c r="J37" s="68"/>
      <c r="K37" s="68"/>
      <c r="L37" s="68"/>
      <c r="M37" s="68"/>
      <c r="N37" s="68"/>
      <c r="O37" s="68"/>
      <c r="P37" s="68"/>
      <c r="Q37" s="69"/>
      <c r="R37" s="69"/>
      <c r="S37" s="7"/>
      <c r="T37" s="7"/>
    </row>
    <row r="38" ht="13.65" customHeight="1">
      <c r="A38" s="7"/>
      <c r="B38" s="7"/>
      <c r="C38" s="7"/>
      <c r="D38" s="7"/>
      <c r="E38" s="7"/>
      <c r="F38" s="7"/>
      <c r="G38" s="7"/>
      <c r="H38" s="7"/>
      <c r="I38" s="7"/>
      <c r="J38" s="7"/>
      <c r="K38" s="7"/>
      <c r="L38" s="7"/>
      <c r="M38" s="7"/>
      <c r="N38" s="7"/>
      <c r="O38" s="7"/>
      <c r="P38" s="7"/>
      <c r="Q38" s="29"/>
      <c r="R38" s="29"/>
      <c r="S38" s="7"/>
      <c r="T38" s="7"/>
    </row>
    <row r="39" ht="25.5" customHeight="1">
      <c r="A39" s="70"/>
      <c r="B39" s="70"/>
      <c r="C39" s="70"/>
      <c r="D39" s="70"/>
      <c r="E39" s="70"/>
      <c r="F39" s="70"/>
      <c r="G39" s="70"/>
      <c r="H39" s="70"/>
      <c r="I39" s="70"/>
      <c r="J39" s="70"/>
      <c r="K39" s="70"/>
      <c r="L39" s="70"/>
      <c r="M39" s="70"/>
      <c r="N39" s="70"/>
      <c r="O39" s="70"/>
      <c r="P39" s="70"/>
      <c r="Q39" s="71"/>
      <c r="R39" s="71"/>
      <c r="S39" s="72"/>
      <c r="T39" s="7"/>
    </row>
    <row r="40" ht="13.65" customHeight="1">
      <c r="A40" s="7"/>
      <c r="B40" s="7"/>
      <c r="C40" s="7"/>
      <c r="D40" s="7"/>
      <c r="E40" s="7"/>
      <c r="F40" s="7"/>
      <c r="G40" s="7"/>
      <c r="H40" s="7"/>
      <c r="I40" s="7"/>
      <c r="J40" s="7"/>
      <c r="K40" s="7"/>
      <c r="L40" s="7"/>
      <c r="M40" s="7"/>
      <c r="N40" s="7"/>
      <c r="O40" s="7"/>
      <c r="P40" s="7"/>
      <c r="Q40" s="73"/>
      <c r="R40" s="73"/>
      <c r="S40" s="29"/>
      <c r="T40" s="7"/>
    </row>
    <row r="41" ht="13.65" customHeight="1">
      <c r="A41" s="7"/>
      <c r="B41" s="7"/>
      <c r="C41" s="7"/>
      <c r="D41" s="7"/>
      <c r="E41" s="7"/>
      <c r="F41" s="7"/>
      <c r="G41" s="7"/>
      <c r="H41" s="7"/>
      <c r="I41" s="7"/>
      <c r="J41" s="7"/>
      <c r="K41" s="7"/>
      <c r="L41" s="7"/>
      <c r="M41" s="7"/>
      <c r="N41" s="7"/>
      <c r="O41" s="7"/>
      <c r="P41" s="7"/>
      <c r="Q41" s="73"/>
      <c r="R41" s="73"/>
      <c r="S41" s="29"/>
      <c r="T41" s="7"/>
    </row>
    <row r="42" ht="13.65" customHeight="1">
      <c r="A42" s="7"/>
      <c r="B42" s="7"/>
      <c r="C42" s="7"/>
      <c r="D42" s="7"/>
      <c r="E42" s="7"/>
      <c r="F42" s="7"/>
      <c r="G42" s="7"/>
      <c r="H42" s="7"/>
      <c r="I42" s="7"/>
      <c r="J42" s="7"/>
      <c r="K42" s="7"/>
      <c r="L42" s="7"/>
      <c r="M42" s="7"/>
      <c r="N42" s="7"/>
      <c r="O42" s="7"/>
      <c r="P42" s="7"/>
      <c r="Q42" s="73"/>
      <c r="R42" s="73"/>
      <c r="S42" s="29"/>
      <c r="T42" s="7"/>
    </row>
    <row r="43" ht="13.65" customHeight="1">
      <c r="A43" s="7"/>
      <c r="B43" s="7"/>
      <c r="C43" s="7"/>
      <c r="D43" s="7"/>
      <c r="E43" s="7"/>
      <c r="F43" s="7"/>
      <c r="G43" s="7"/>
      <c r="H43" s="7"/>
      <c r="I43" s="7"/>
      <c r="J43" s="7"/>
      <c r="K43" s="7"/>
      <c r="L43" s="7"/>
      <c r="M43" s="7"/>
      <c r="N43" s="7"/>
      <c r="O43" s="7"/>
      <c r="P43" s="7"/>
      <c r="Q43" s="73"/>
      <c r="R43" s="73"/>
      <c r="S43" s="29"/>
      <c r="T43" s="7"/>
    </row>
    <row r="44" ht="13.65" customHeight="1">
      <c r="A44" s="7"/>
      <c r="B44" s="7"/>
      <c r="C44" s="7"/>
      <c r="D44" s="7"/>
      <c r="E44" s="7"/>
      <c r="F44" s="7"/>
      <c r="G44" s="7"/>
      <c r="H44" s="7"/>
      <c r="I44" s="7"/>
      <c r="J44" s="7"/>
      <c r="K44" s="7"/>
      <c r="L44" s="7"/>
      <c r="M44" s="7"/>
      <c r="N44" s="7"/>
      <c r="O44" s="7"/>
      <c r="P44" s="7"/>
      <c r="Q44" s="73"/>
      <c r="R44" s="73"/>
      <c r="S44" s="29"/>
      <c r="T44" s="7"/>
    </row>
    <row r="45" ht="13.65" customHeight="1">
      <c r="A45" s="7"/>
      <c r="B45" s="7"/>
      <c r="C45" s="7"/>
      <c r="D45" s="7"/>
      <c r="E45" s="7"/>
      <c r="F45" s="7"/>
      <c r="G45" s="7"/>
      <c r="H45" s="7"/>
      <c r="I45" s="7"/>
      <c r="J45" s="7"/>
      <c r="K45" s="7"/>
      <c r="L45" s="7"/>
      <c r="M45" s="7"/>
      <c r="N45" s="7"/>
      <c r="O45" s="7"/>
      <c r="P45" s="7"/>
      <c r="Q45" s="73"/>
      <c r="R45" s="73"/>
      <c r="S45" s="29"/>
      <c r="T45" s="7"/>
    </row>
    <row r="46" ht="13.65" customHeight="1">
      <c r="A46" s="7"/>
      <c r="B46" s="7"/>
      <c r="C46" s="7"/>
      <c r="D46" s="7"/>
      <c r="E46" s="7"/>
      <c r="F46" s="7"/>
      <c r="G46" s="7"/>
      <c r="H46" s="7"/>
      <c r="I46" s="7"/>
      <c r="J46" s="7"/>
      <c r="K46" s="7"/>
      <c r="L46" s="7"/>
      <c r="M46" s="7"/>
      <c r="N46" s="7"/>
      <c r="O46" s="7"/>
      <c r="P46" s="7"/>
      <c r="Q46" s="73"/>
      <c r="R46" s="73"/>
      <c r="S46" s="29"/>
      <c r="T46" s="7"/>
    </row>
    <row r="47" ht="13.65" customHeight="1">
      <c r="A47" s="7"/>
      <c r="B47" s="7"/>
      <c r="C47" s="7"/>
      <c r="D47" s="7"/>
      <c r="E47" s="7"/>
      <c r="F47" s="7"/>
      <c r="G47" s="7"/>
      <c r="H47" s="7"/>
      <c r="I47" s="7"/>
      <c r="J47" s="7"/>
      <c r="K47" s="7"/>
      <c r="L47" s="7"/>
      <c r="M47" s="7"/>
      <c r="N47" s="7"/>
      <c r="O47" s="7"/>
      <c r="P47" s="7"/>
      <c r="Q47" s="73"/>
      <c r="R47" s="73"/>
      <c r="S47" s="29"/>
      <c r="T47" s="7"/>
    </row>
    <row r="48" ht="13.65" customHeight="1">
      <c r="A48" s="7"/>
      <c r="B48" s="7"/>
      <c r="C48" s="7"/>
      <c r="D48" s="7"/>
      <c r="E48" s="7"/>
      <c r="F48" s="7"/>
      <c r="G48" s="7"/>
      <c r="H48" s="7"/>
      <c r="I48" s="7"/>
      <c r="J48" s="7"/>
      <c r="K48" s="7"/>
      <c r="L48" s="7"/>
      <c r="M48" s="7"/>
      <c r="N48" s="7"/>
      <c r="O48" s="7"/>
      <c r="P48" s="7"/>
      <c r="Q48" s="73"/>
      <c r="R48" s="73"/>
      <c r="S48" s="29"/>
      <c r="T48" s="7"/>
    </row>
    <row r="49" ht="13.65" customHeight="1">
      <c r="A49" s="7"/>
      <c r="B49" s="7"/>
      <c r="C49" s="7"/>
      <c r="D49" s="7"/>
      <c r="E49" s="7"/>
      <c r="F49" s="7"/>
      <c r="G49" s="7"/>
      <c r="H49" s="7"/>
      <c r="I49" s="7"/>
      <c r="J49" s="7"/>
      <c r="K49" s="7"/>
      <c r="L49" s="7"/>
      <c r="M49" s="7"/>
      <c r="N49" s="7"/>
      <c r="O49" s="7"/>
      <c r="P49" s="7"/>
      <c r="Q49" s="73"/>
      <c r="R49" s="73"/>
      <c r="S49" s="29"/>
      <c r="T49" s="7"/>
    </row>
    <row r="50" ht="13.65" customHeight="1">
      <c r="A50" s="7"/>
      <c r="B50" s="7"/>
      <c r="C50" s="7"/>
      <c r="D50" s="7"/>
      <c r="E50" s="7"/>
      <c r="F50" s="7"/>
      <c r="G50" s="7"/>
      <c r="H50" s="7"/>
      <c r="I50" s="7"/>
      <c r="J50" s="7"/>
      <c r="K50" s="7"/>
      <c r="L50" s="7"/>
      <c r="M50" s="7"/>
      <c r="N50" s="7"/>
      <c r="O50" s="7"/>
      <c r="P50" s="7"/>
      <c r="Q50" s="73"/>
      <c r="R50" s="73"/>
      <c r="S50" s="29"/>
      <c r="T50" s="7"/>
    </row>
    <row r="51" ht="13.65" customHeight="1">
      <c r="A51" s="7"/>
      <c r="B51" s="7"/>
      <c r="C51" s="7"/>
      <c r="D51" s="7"/>
      <c r="E51" s="7"/>
      <c r="F51" s="7"/>
      <c r="G51" s="7"/>
      <c r="H51" s="7"/>
      <c r="I51" s="7"/>
      <c r="J51" s="7"/>
      <c r="K51" s="7"/>
      <c r="L51" s="7"/>
      <c r="M51" s="7"/>
      <c r="N51" s="7"/>
      <c r="O51" s="7"/>
      <c r="P51" s="7"/>
      <c r="Q51" s="73"/>
      <c r="R51" s="73"/>
      <c r="S51" s="29"/>
      <c r="T51" s="7"/>
    </row>
    <row r="52" ht="13.65" customHeight="1">
      <c r="A52" s="7"/>
      <c r="B52" s="7"/>
      <c r="C52" s="7"/>
      <c r="D52" s="7"/>
      <c r="E52" s="7"/>
      <c r="F52" s="7"/>
      <c r="G52" s="7"/>
      <c r="H52" s="7"/>
      <c r="I52" s="7"/>
      <c r="J52" s="7"/>
      <c r="K52" s="7"/>
      <c r="L52" s="7"/>
      <c r="M52" s="7"/>
      <c r="N52" s="7"/>
      <c r="O52" s="7"/>
      <c r="P52" s="7"/>
      <c r="Q52" s="73"/>
      <c r="R52" s="73"/>
      <c r="S52" s="29"/>
      <c r="T52" s="7"/>
    </row>
    <row r="53" ht="13.65" customHeight="1">
      <c r="A53" s="7"/>
      <c r="B53" s="7"/>
      <c r="C53" s="7"/>
      <c r="D53" s="7"/>
      <c r="E53" s="7"/>
      <c r="F53" s="7"/>
      <c r="G53" s="7"/>
      <c r="H53" s="7"/>
      <c r="I53" s="7"/>
      <c r="J53" s="7"/>
      <c r="K53" s="7"/>
      <c r="L53" s="7"/>
      <c r="M53" s="7"/>
      <c r="N53" s="7"/>
      <c r="O53" s="7"/>
      <c r="P53" s="7"/>
      <c r="Q53" s="73"/>
      <c r="R53" s="73"/>
      <c r="S53" s="29"/>
      <c r="T53" s="7"/>
    </row>
    <row r="54" ht="13.65" customHeight="1">
      <c r="A54" s="7"/>
      <c r="B54" s="7"/>
      <c r="C54" s="7"/>
      <c r="D54" s="7"/>
      <c r="E54" s="7"/>
      <c r="F54" s="7"/>
      <c r="G54" s="7"/>
      <c r="H54" s="7"/>
      <c r="I54" s="7"/>
      <c r="J54" s="7"/>
      <c r="K54" s="7"/>
      <c r="L54" s="7"/>
      <c r="M54" s="7"/>
      <c r="N54" s="7"/>
      <c r="O54" s="7"/>
      <c r="P54" s="7"/>
      <c r="Q54" s="73"/>
      <c r="R54" s="73"/>
      <c r="S54" s="29"/>
      <c r="T54" s="7"/>
    </row>
    <row r="55" ht="13.65" customHeight="1">
      <c r="A55" s="7"/>
      <c r="B55" s="7"/>
      <c r="C55" s="7"/>
      <c r="D55" s="7"/>
      <c r="E55" s="7"/>
      <c r="F55" s="7"/>
      <c r="G55" s="7"/>
      <c r="H55" s="7"/>
      <c r="I55" s="7"/>
      <c r="J55" s="7"/>
      <c r="K55" s="7"/>
      <c r="L55" s="7"/>
      <c r="M55" s="7"/>
      <c r="N55" s="7"/>
      <c r="O55" s="7"/>
      <c r="P55" s="7"/>
      <c r="Q55" s="73"/>
      <c r="R55" s="73"/>
      <c r="S55" s="74"/>
      <c r="T55" s="7"/>
    </row>
    <row r="56" ht="13.65" customHeight="1">
      <c r="A56" s="7"/>
      <c r="B56" s="7"/>
      <c r="C56" s="7"/>
      <c r="D56" s="7"/>
      <c r="E56" s="7"/>
      <c r="F56" s="7"/>
      <c r="G56" s="7"/>
      <c r="H56" s="7"/>
      <c r="I56" s="7"/>
      <c r="J56" s="7"/>
      <c r="K56" s="7"/>
      <c r="L56" s="7"/>
      <c r="M56" s="7"/>
      <c r="N56" s="7"/>
      <c r="O56" s="7"/>
      <c r="P56" s="7"/>
      <c r="Q56" s="73"/>
      <c r="R56" s="73"/>
      <c r="S56" s="7"/>
      <c r="T56" s="7"/>
    </row>
    <row r="57" ht="13.65" customHeight="1">
      <c r="A57" s="7"/>
      <c r="B57" s="7"/>
      <c r="C57" s="7"/>
      <c r="D57" s="7"/>
      <c r="E57" s="7"/>
      <c r="F57" s="7"/>
      <c r="G57" s="7"/>
      <c r="H57" s="7"/>
      <c r="I57" s="7"/>
      <c r="J57" s="7"/>
      <c r="K57" s="7"/>
      <c r="L57" s="7"/>
      <c r="M57" s="7"/>
      <c r="N57" s="7"/>
      <c r="O57" s="7"/>
      <c r="P57" s="7"/>
      <c r="Q57" s="73"/>
      <c r="R57" s="73"/>
      <c r="S57" s="29"/>
      <c r="T57" s="7"/>
    </row>
    <row r="58" ht="13.65" customHeight="1">
      <c r="A58" s="7"/>
      <c r="B58" s="7"/>
      <c r="C58" s="7"/>
      <c r="D58" s="7"/>
      <c r="E58" s="7"/>
      <c r="F58" s="7"/>
      <c r="G58" s="7"/>
      <c r="H58" s="7"/>
      <c r="I58" s="7"/>
      <c r="J58" s="7"/>
      <c r="K58" s="7"/>
      <c r="L58" s="7"/>
      <c r="M58" s="7"/>
      <c r="N58" s="7"/>
      <c r="O58" s="7"/>
      <c r="P58" s="7"/>
      <c r="Q58" s="73"/>
      <c r="R58" s="73"/>
      <c r="S58" s="29"/>
      <c r="T58" s="7"/>
    </row>
    <row r="59" ht="13.65" customHeight="1">
      <c r="A59" s="7"/>
      <c r="B59" s="7"/>
      <c r="C59" s="7"/>
      <c r="D59" s="7"/>
      <c r="E59" s="7"/>
      <c r="F59" s="7"/>
      <c r="G59" s="7"/>
      <c r="H59" s="7"/>
      <c r="I59" s="7"/>
      <c r="J59" s="7"/>
      <c r="K59" s="7"/>
      <c r="L59" s="7"/>
      <c r="M59" s="7"/>
      <c r="N59" s="7"/>
      <c r="O59" s="7"/>
      <c r="P59" s="7"/>
      <c r="Q59" s="73"/>
      <c r="R59" s="73"/>
      <c r="S59" s="29"/>
      <c r="T59" s="7"/>
    </row>
    <row r="60" ht="13.65" customHeight="1">
      <c r="A60" s="7"/>
      <c r="B60" s="7"/>
      <c r="C60" s="7"/>
      <c r="D60" s="7"/>
      <c r="E60" s="7"/>
      <c r="F60" s="7"/>
      <c r="G60" s="7"/>
      <c r="H60" s="7"/>
      <c r="I60" s="7"/>
      <c r="J60" s="7"/>
      <c r="K60" s="7"/>
      <c r="L60" s="7"/>
      <c r="M60" s="7"/>
      <c r="N60" s="7"/>
      <c r="O60" s="7"/>
      <c r="P60" s="7"/>
      <c r="Q60" s="73"/>
      <c r="R60" s="73"/>
      <c r="S60" s="29"/>
      <c r="T60" s="7"/>
    </row>
    <row r="61" ht="13.65" customHeight="1">
      <c r="A61" s="7"/>
      <c r="B61" s="7"/>
      <c r="C61" s="7"/>
      <c r="D61" s="7"/>
      <c r="E61" s="7"/>
      <c r="F61" s="7"/>
      <c r="G61" s="7"/>
      <c r="H61" s="7"/>
      <c r="I61" s="7"/>
      <c r="J61" s="7"/>
      <c r="K61" s="7"/>
      <c r="L61" s="7"/>
      <c r="M61" s="7"/>
      <c r="N61" s="7"/>
      <c r="O61" s="7"/>
      <c r="P61" s="7"/>
      <c r="Q61" s="73"/>
      <c r="R61" s="73"/>
      <c r="S61" s="29"/>
      <c r="T61" s="7"/>
    </row>
    <row r="62" ht="13.65" customHeight="1">
      <c r="A62" s="7"/>
      <c r="B62" s="7"/>
      <c r="C62" s="7"/>
      <c r="D62" s="7"/>
      <c r="E62" s="7"/>
      <c r="F62" s="7"/>
      <c r="G62" s="7"/>
      <c r="H62" s="7"/>
      <c r="I62" s="7"/>
      <c r="J62" s="7"/>
      <c r="K62" s="7"/>
      <c r="L62" s="7"/>
      <c r="M62" s="7"/>
      <c r="N62" s="7"/>
      <c r="O62" s="7"/>
      <c r="P62" s="7"/>
      <c r="Q62" s="73"/>
      <c r="R62" s="73"/>
      <c r="S62" s="74"/>
      <c r="T62" s="7"/>
    </row>
    <row r="63" ht="26.25" customHeight="1">
      <c r="A63" s="68"/>
      <c r="B63" s="68"/>
      <c r="C63" s="68"/>
      <c r="D63" s="68"/>
      <c r="E63" s="68"/>
      <c r="F63" s="68"/>
      <c r="G63" s="68"/>
      <c r="H63" s="68"/>
      <c r="I63" s="68"/>
      <c r="J63" s="68"/>
      <c r="K63" s="68"/>
      <c r="L63" s="68"/>
      <c r="M63" s="68"/>
      <c r="N63" s="68"/>
      <c r="O63" s="68"/>
      <c r="P63" s="68"/>
      <c r="Q63" s="75"/>
      <c r="R63" s="75"/>
      <c r="S63" s="7"/>
      <c r="T63" s="7"/>
    </row>
    <row r="64" ht="13.65" customHeight="1">
      <c r="A64" s="7"/>
      <c r="B64" s="7"/>
      <c r="C64" s="7"/>
      <c r="D64" s="7"/>
      <c r="E64" s="7"/>
      <c r="F64" s="7"/>
      <c r="G64" s="7"/>
      <c r="H64" s="7"/>
      <c r="I64" s="7"/>
      <c r="J64" s="7"/>
      <c r="K64" s="7"/>
      <c r="L64" s="7"/>
      <c r="M64" s="7"/>
      <c r="N64" s="7"/>
      <c r="O64" s="7"/>
      <c r="P64" s="7"/>
      <c r="Q64" s="29"/>
      <c r="R64" s="29"/>
      <c r="S64" s="7"/>
      <c r="T64" s="7"/>
    </row>
    <row r="65" ht="13.65" customHeight="1">
      <c r="A65" s="7"/>
      <c r="B65" s="7"/>
      <c r="C65" s="7"/>
      <c r="D65" s="7"/>
      <c r="E65" s="7"/>
      <c r="F65" s="7"/>
      <c r="G65" s="7"/>
      <c r="H65" s="7"/>
      <c r="I65" s="7"/>
      <c r="J65" s="7"/>
      <c r="K65" s="7"/>
      <c r="L65" s="7"/>
      <c r="M65" s="7"/>
      <c r="N65" s="7"/>
      <c r="O65" s="7"/>
      <c r="P65" s="7"/>
      <c r="Q65" s="29"/>
      <c r="R65" s="29"/>
      <c r="S65" s="7"/>
      <c r="T65" s="7"/>
    </row>
    <row r="66" ht="13.65" customHeight="1">
      <c r="A66" s="7"/>
      <c r="B66" s="7"/>
      <c r="C66" s="7"/>
      <c r="D66" s="7"/>
      <c r="E66" s="7"/>
      <c r="F66" s="7"/>
      <c r="G66" s="7"/>
      <c r="H66" s="7"/>
      <c r="I66" s="7"/>
      <c r="J66" s="7"/>
      <c r="K66" s="7"/>
      <c r="L66" s="7"/>
      <c r="M66" s="7"/>
      <c r="N66" s="7"/>
      <c r="O66" s="7"/>
      <c r="P66" s="7"/>
      <c r="Q66" s="29"/>
      <c r="R66" s="29"/>
      <c r="S66" s="7"/>
      <c r="T66" s="7"/>
    </row>
    <row r="67" ht="13.65" customHeight="1">
      <c r="A67" s="7"/>
      <c r="B67" s="7"/>
      <c r="C67" s="7"/>
      <c r="D67" s="7"/>
      <c r="E67" s="7"/>
      <c r="F67" s="7"/>
      <c r="G67" s="7"/>
      <c r="H67" s="7"/>
      <c r="I67" s="7"/>
      <c r="J67" s="7"/>
      <c r="K67" s="7"/>
      <c r="L67" s="7"/>
      <c r="M67" s="7"/>
      <c r="N67" s="7"/>
      <c r="O67" s="7"/>
      <c r="P67" s="7"/>
      <c r="Q67" s="76"/>
      <c r="R67" s="76"/>
      <c r="S67" s="7"/>
      <c r="T67" s="7"/>
    </row>
    <row r="68" ht="13.65" customHeight="1">
      <c r="A68" s="7"/>
      <c r="B68" s="7"/>
      <c r="C68" s="7"/>
      <c r="D68" s="7"/>
      <c r="E68" s="7"/>
      <c r="F68" s="7"/>
      <c r="G68" s="7"/>
      <c r="H68" s="7"/>
      <c r="I68" s="7"/>
      <c r="J68" s="7"/>
      <c r="K68" s="7"/>
      <c r="L68" s="7"/>
      <c r="M68" s="7"/>
      <c r="N68" s="7"/>
      <c r="O68" s="7"/>
      <c r="P68" s="7"/>
      <c r="Q68" s="76"/>
      <c r="R68" s="76"/>
      <c r="S68" s="7"/>
      <c r="T68" s="7"/>
    </row>
    <row r="69" ht="13.65" customHeight="1">
      <c r="A69" s="7"/>
      <c r="B69" s="7"/>
      <c r="C69" s="7"/>
      <c r="D69" s="7"/>
      <c r="E69" s="7"/>
      <c r="F69" s="7"/>
      <c r="G69" s="7"/>
      <c r="H69" s="7"/>
      <c r="I69" s="7"/>
      <c r="J69" s="7"/>
      <c r="K69" s="7"/>
      <c r="L69" s="7"/>
      <c r="M69" s="7"/>
      <c r="N69" s="7"/>
      <c r="O69" s="7"/>
      <c r="P69" s="7"/>
      <c r="Q69" s="29"/>
      <c r="R69" s="76"/>
      <c r="S69" s="7"/>
      <c r="T69" s="7"/>
    </row>
    <row r="70" ht="13.65" customHeight="1">
      <c r="A70" s="7"/>
      <c r="B70" s="7"/>
      <c r="C70" s="7"/>
      <c r="D70" s="7"/>
      <c r="E70" s="7"/>
      <c r="F70" s="7"/>
      <c r="G70" s="7"/>
      <c r="H70" s="7"/>
      <c r="I70" s="7"/>
      <c r="J70" s="7"/>
      <c r="K70" s="7"/>
      <c r="L70" s="7"/>
      <c r="M70" s="7"/>
      <c r="N70" s="7"/>
      <c r="O70" s="7"/>
      <c r="P70" s="7"/>
      <c r="Q70" s="29"/>
      <c r="R70" s="29"/>
      <c r="S70" s="7"/>
      <c r="T70" s="7"/>
    </row>
    <row r="71" ht="13.65" customHeight="1">
      <c r="A71" s="7"/>
      <c r="B71" s="7"/>
      <c r="C71" s="7"/>
      <c r="D71" s="7"/>
      <c r="E71" s="7"/>
      <c r="F71" s="7"/>
      <c r="G71" s="7"/>
      <c r="H71" s="7"/>
      <c r="I71" s="7"/>
      <c r="J71" s="7"/>
      <c r="K71" s="7"/>
      <c r="L71" s="7"/>
      <c r="M71" s="7"/>
      <c r="N71" s="7"/>
      <c r="O71" s="7"/>
      <c r="P71" s="7"/>
      <c r="Q71" s="29"/>
      <c r="R71" s="29"/>
      <c r="S71" s="7"/>
      <c r="T71" s="7"/>
    </row>
    <row r="72" ht="13.65" customHeight="1">
      <c r="A72" s="7"/>
      <c r="B72" s="7"/>
      <c r="C72" s="7"/>
      <c r="D72" s="7"/>
      <c r="E72" s="7"/>
      <c r="F72" s="7"/>
      <c r="G72" s="7"/>
      <c r="H72" s="7"/>
      <c r="I72" s="7"/>
      <c r="J72" s="7"/>
      <c r="K72" s="7"/>
      <c r="L72" s="7"/>
      <c r="M72" s="7"/>
      <c r="N72" s="7"/>
      <c r="O72" s="7"/>
      <c r="P72" s="7"/>
      <c r="Q72" s="29"/>
      <c r="R72" s="29"/>
      <c r="S72" s="7"/>
      <c r="T72" s="7"/>
    </row>
    <row r="73" ht="13.65" customHeight="1">
      <c r="A73" s="7"/>
      <c r="B73" s="7"/>
      <c r="C73" s="7"/>
      <c r="D73" s="7"/>
      <c r="E73" s="7"/>
      <c r="F73" s="7"/>
      <c r="G73" s="7"/>
      <c r="H73" s="7"/>
      <c r="I73" s="7"/>
      <c r="J73" s="7"/>
      <c r="K73" s="7"/>
      <c r="L73" s="7"/>
      <c r="M73" s="7"/>
      <c r="N73" s="7"/>
      <c r="O73" s="7"/>
      <c r="P73" s="7"/>
      <c r="Q73" s="29"/>
      <c r="R73" s="29"/>
      <c r="S73" s="7"/>
      <c r="T73" s="7"/>
    </row>
    <row r="74" ht="13.65" customHeight="1">
      <c r="A74" s="77"/>
      <c r="B74" s="77"/>
      <c r="C74" s="77"/>
      <c r="D74" s="77"/>
      <c r="E74" s="77"/>
      <c r="F74" s="77"/>
      <c r="G74" s="77"/>
      <c r="H74" s="77"/>
      <c r="I74" s="77"/>
      <c r="J74" s="77"/>
      <c r="K74" s="77"/>
      <c r="L74" s="77"/>
      <c r="M74" s="77"/>
      <c r="N74" s="77"/>
      <c r="O74" s="77"/>
      <c r="P74" s="77"/>
      <c r="Q74" s="74"/>
      <c r="R74" s="74"/>
      <c r="S74" s="7"/>
      <c r="T74" s="7"/>
    </row>
    <row r="75" ht="13.65" customHeight="1">
      <c r="A75" s="7"/>
      <c r="B75" s="7"/>
      <c r="C75" s="7"/>
      <c r="D75" s="7"/>
      <c r="E75" s="7"/>
      <c r="F75" s="7"/>
      <c r="G75" s="7"/>
      <c r="H75" s="7"/>
      <c r="I75" s="7"/>
      <c r="J75" s="7"/>
      <c r="K75" s="7"/>
      <c r="L75" s="7"/>
      <c r="M75" s="7"/>
      <c r="N75" s="7"/>
      <c r="O75" s="7"/>
      <c r="P75" s="7"/>
      <c r="Q75" s="7"/>
      <c r="R75" s="7"/>
      <c r="S75" s="7"/>
      <c r="T75" s="7"/>
    </row>
    <row r="76" ht="13.65" customHeight="1">
      <c r="A76" s="7"/>
      <c r="B76" s="7"/>
      <c r="C76" s="7"/>
      <c r="D76" s="7"/>
      <c r="E76" s="7"/>
      <c r="F76" s="7"/>
      <c r="G76" s="7"/>
      <c r="H76" s="7"/>
      <c r="I76" s="7"/>
      <c r="J76" s="7"/>
      <c r="K76" s="7"/>
      <c r="L76" s="7"/>
      <c r="M76" s="7"/>
      <c r="N76" s="7"/>
      <c r="O76" s="7"/>
      <c r="P76" s="7"/>
      <c r="Q76" s="7"/>
      <c r="R76" s="7"/>
      <c r="S76" s="7"/>
      <c r="T76" s="7"/>
    </row>
    <row r="77" ht="13.65" customHeight="1">
      <c r="A77" s="7"/>
      <c r="B77" s="7"/>
      <c r="C77" s="7"/>
      <c r="D77" s="7"/>
      <c r="E77" s="7"/>
      <c r="F77" s="7"/>
      <c r="G77" s="7"/>
      <c r="H77" s="7"/>
      <c r="I77" s="7"/>
      <c r="J77" s="7"/>
      <c r="K77" s="7"/>
      <c r="L77" s="7"/>
      <c r="M77" s="7"/>
      <c r="N77" s="7"/>
      <c r="O77" s="7"/>
      <c r="P77" s="7"/>
      <c r="Q77" s="7"/>
      <c r="R77" s="7"/>
      <c r="S77" s="7"/>
      <c r="T77" s="7"/>
    </row>
    <row r="78" ht="13.65" customHeight="1">
      <c r="A78" s="7"/>
      <c r="B78" s="7"/>
      <c r="C78" s="7"/>
      <c r="D78" s="7"/>
      <c r="E78" s="7"/>
      <c r="F78" s="7"/>
      <c r="G78" s="7"/>
      <c r="H78" s="7"/>
      <c r="I78" s="7"/>
      <c r="J78" s="7"/>
      <c r="K78" s="7"/>
      <c r="L78" s="7"/>
      <c r="M78" s="7"/>
      <c r="N78" s="7"/>
      <c r="O78" s="7"/>
      <c r="P78" s="7"/>
      <c r="Q78" s="7"/>
      <c r="R78" s="7"/>
      <c r="S78" s="7"/>
      <c r="T78" s="7"/>
    </row>
    <row r="79" ht="13.65" customHeight="1">
      <c r="A79" s="77"/>
      <c r="B79" s="77"/>
      <c r="C79" s="77"/>
      <c r="D79" s="77"/>
      <c r="E79" s="77"/>
      <c r="F79" s="77"/>
      <c r="G79" s="77"/>
      <c r="H79" s="77"/>
      <c r="I79" s="77"/>
      <c r="J79" s="77"/>
      <c r="K79" s="77"/>
      <c r="L79" s="77"/>
      <c r="M79" s="77"/>
      <c r="N79" s="77"/>
      <c r="O79" s="77"/>
      <c r="P79" s="77"/>
      <c r="Q79" s="7"/>
      <c r="R79" s="7"/>
      <c r="S79" s="7"/>
      <c r="T79" s="7"/>
    </row>
    <row r="80" ht="13.65" customHeight="1">
      <c r="A80" s="7"/>
      <c r="B80" s="7"/>
      <c r="C80" s="7"/>
      <c r="D80" s="7"/>
      <c r="E80" s="7"/>
      <c r="F80" s="7"/>
      <c r="G80" s="7"/>
      <c r="H80" s="7"/>
      <c r="I80" s="7"/>
      <c r="J80" s="7"/>
      <c r="K80" s="7"/>
      <c r="L80" s="7"/>
      <c r="M80" s="7"/>
      <c r="N80" s="7"/>
      <c r="O80" s="7"/>
      <c r="P80" s="7"/>
      <c r="Q80" s="7"/>
      <c r="R80" s="7"/>
      <c r="S80" s="7"/>
      <c r="T80" s="7"/>
    </row>
    <row r="81" ht="13.65" customHeight="1">
      <c r="A81" s="7"/>
      <c r="B81" s="7"/>
      <c r="C81" s="7"/>
      <c r="D81" s="7"/>
      <c r="E81" s="7"/>
      <c r="F81" s="7"/>
      <c r="G81" s="7"/>
      <c r="H81" s="7"/>
      <c r="I81" s="7"/>
      <c r="J81" s="7"/>
      <c r="K81" s="7"/>
      <c r="L81" s="7"/>
      <c r="M81" s="7"/>
      <c r="N81" s="7"/>
      <c r="O81" s="7"/>
      <c r="P81" s="7"/>
      <c r="Q81" s="7"/>
      <c r="R81" s="7"/>
      <c r="S81" s="7"/>
      <c r="T81" s="7"/>
    </row>
  </sheetData>
  <pageMargins left="0.75" right="0.75" top="1" bottom="1" header="0.5" footer="0.5"/>
  <pageSetup firstPageNumber="1" fitToHeight="1" fitToWidth="1" scale="74"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CX47"/>
  <sheetViews>
    <sheetView workbookViewId="0" showGridLines="0" defaultGridColor="1"/>
  </sheetViews>
  <sheetFormatPr defaultColWidth="9.16667" defaultRowHeight="13.2" customHeight="1" outlineLevelRow="0" outlineLevelCol="0"/>
  <cols>
    <col min="1" max="1" width="24.6719" style="78" customWidth="1"/>
    <col min="2" max="2" width="10.6719" style="78" customWidth="1"/>
    <col min="3" max="7" width="11.5" style="78" customWidth="1"/>
    <col min="8" max="16" width="10.6719" style="78" customWidth="1"/>
    <col min="17" max="102" width="9.17188" style="78" customWidth="1"/>
    <col min="103" max="256" width="9.17188" style="78" customWidth="1"/>
  </cols>
  <sheetData>
    <row r="1" ht="14.65" customHeight="1">
      <c r="A1" t="s" s="11">
        <v>100</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9">
        <v>39965</v>
      </c>
      <c r="Q1" s="20"/>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row>
    <row r="2" ht="14.15" customHeight="1">
      <c r="A2" t="s" s="21">
        <v>101</v>
      </c>
      <c r="B2" s="22"/>
      <c r="C2" s="23">
        <v>0</v>
      </c>
      <c r="D2" s="24">
        <v>0</v>
      </c>
      <c r="E2" s="25">
        <f>'Italy'!E$2</f>
        <v>0</v>
      </c>
      <c r="F2" s="26">
        <f>'Italy'!F$2</f>
        <v>0</v>
      </c>
      <c r="G2" s="27">
        <f>'Italy'!G$2</f>
        <v>0</v>
      </c>
      <c r="H2" s="27">
        <f>'Italy'!H$2</f>
        <v>0</v>
      </c>
      <c r="I2" s="27">
        <f>'Italy'!I$2</f>
        <v>0</v>
      </c>
      <c r="J2" s="27">
        <f>'Italy'!J$2</f>
        <v>0</v>
      </c>
      <c r="K2" s="27">
        <f>'Italy'!K$2</f>
        <v>0</v>
      </c>
      <c r="L2" s="27">
        <f>'Italy'!L$2</f>
        <v>0</v>
      </c>
      <c r="M2" s="27">
        <f>'Italy'!M$2</f>
        <v>0</v>
      </c>
      <c r="N2" s="27">
        <f>'Italy'!N$2</f>
        <v>0</v>
      </c>
      <c r="O2" s="27">
        <f>'Italy'!O$2</f>
        <v>0</v>
      </c>
      <c r="P2" s="28">
        <f>'Italy'!P$2</f>
        <v>0</v>
      </c>
      <c r="Q2" s="79"/>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row>
    <row r="3" ht="13.65" customHeight="1">
      <c r="A3" t="s" s="30">
        <v>102</v>
      </c>
      <c r="B3" s="31">
        <f>(E3-F3)/F3</f>
        <v>-0.960739030023095</v>
      </c>
      <c r="C3" s="32">
        <v>-24</v>
      </c>
      <c r="D3" s="33">
        <v>-2665</v>
      </c>
      <c r="E3" s="34">
        <f>'Austria'!E$3+'Belgium'!E$2+'Denmark'!E$2+'France'!E$4+'Germany'!E$2+'Switzerland'!E$2+'Netherlands'!E$2+'Poland'!E$2</f>
        <v>17</v>
      </c>
      <c r="F3" s="35">
        <f>'Austria'!F$3+'Belgium'!F$2+'Denmark'!F$2+'France'!F$4+'Germany'!F$2+'Switzerland'!F$2+'Netherlands'!F$2+'Poland'!F$2</f>
        <v>433</v>
      </c>
      <c r="G3" s="29">
        <f>'Austria'!G$3+'Belgium'!G$2+'Denmark'!G$2+'France'!G$4+'Germany'!G$2+'Switzerland'!G$2+'Netherlands'!G$2+'Poland'!G$2</f>
        <v>83</v>
      </c>
      <c r="H3" s="29">
        <f>'Austria'!H$3+'Belgium'!H$2+'Denmark'!H$2+'France'!H$4+'Germany'!H$2+'Switzerland'!H$2+'Netherlands'!H$2+'Poland'!H$2</f>
        <v>376</v>
      </c>
      <c r="I3" s="29">
        <f>'Austria'!I$3+'Belgium'!I$2+'Denmark'!I$2+'France'!I$4+'Germany'!I$2+'Switzerland'!I$2+'Netherlands'!I$2+'Poland'!I$2</f>
        <v>89</v>
      </c>
      <c r="J3" s="29">
        <f>'Austria'!J$3+'Belgium'!J$2+'Denmark'!J$2+'France'!J$4+'Germany'!J$2+'Switzerland'!J$2+'Netherlands'!J$2+'Poland'!J$2</f>
        <v>120</v>
      </c>
      <c r="K3" s="29">
        <f>'Austria'!K$3+'Belgium'!K$2+'Denmark'!K$2+'France'!K$4+'Germany'!K$2+'Switzerland'!K$2+'Netherlands'!K$2+'Poland'!K$2</f>
        <v>352</v>
      </c>
      <c r="L3" s="29">
        <f>'Austria'!L$3+'Belgium'!L$2+'Denmark'!L$2+'France'!L$4+'Germany'!L$2+'Switzerland'!L$2+'Netherlands'!L$2+'Poland'!L$2</f>
        <v>0</v>
      </c>
      <c r="M3" s="29">
        <f>'Austria'!M$3+'Belgium'!M$2+'Denmark'!M$2+'France'!M$4+'Germany'!M$2+'Switzerland'!M$2+'Netherlands'!M$2+'Poland'!M$2</f>
        <v>142</v>
      </c>
      <c r="N3" s="29">
        <f>'Austria'!N$3+'Belgium'!N$2+'Denmark'!N$2+'France'!N$4+'Germany'!N$2+'Switzerland'!N$2+'Netherlands'!N$2+'Poland'!N$2</f>
        <v>0</v>
      </c>
      <c r="O3" s="29">
        <f>'Austria'!O$3+'Belgium'!O$2+'Denmark'!O$2+'Germany'!O$2+'Switzerland'!O$2+'Netherlands'!O$2+'Poland'!O$2</f>
        <v>2</v>
      </c>
      <c r="P3" s="36">
        <f>'Austria'!P$3+'Belgium'!P$2+'Denmark'!P$2+'Germany'!P$2+'Switzerland'!P$2+'Netherlands'!P$2+'Poland'!P$2</f>
        <v>281</v>
      </c>
      <c r="Q3" s="20"/>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row>
    <row r="4" ht="13.65" customHeight="1">
      <c r="A4" t="s" s="30">
        <v>47</v>
      </c>
      <c r="B4" s="31">
        <f>(E4-F4)/F4</f>
        <v>-0.521208257033461</v>
      </c>
      <c r="C4" s="32">
        <v>-20611.61</v>
      </c>
      <c r="D4" s="33">
        <v>-23339.2</v>
      </c>
      <c r="E4" s="34">
        <f>'Austria'!E$4+'France'!E$5+'Germany'!E$3+'Italy'!E$3+'Switzerland'!E$3+'UK'!E$2+'Czech Republic'!E$2</f>
        <v>14380.51</v>
      </c>
      <c r="F4" s="35">
        <f>'Austria'!F$4+'France'!F$5+'Germany'!F$3+'Italy'!F$3+'Switzerland'!F$3+'UK'!F$2+'Czech Republic'!F$2</f>
        <v>30035</v>
      </c>
      <c r="G4" s="29">
        <f>'Austria'!G$4+'France'!G$5+'Germany'!G$3+'Italy'!G$3+'Switzerland'!G$3+'UK'!G$2+'Czech Republic'!G$2</f>
        <v>1980.1</v>
      </c>
      <c r="H4" s="29">
        <f>'Austria'!H$4+'France'!H$5+'Germany'!H$3+'Italy'!H$3+'Switzerland'!H$3+'UK'!H$2+'Czech Republic'!H$2</f>
        <v>10813</v>
      </c>
      <c r="I4" s="29">
        <f>'Austria'!I$4+'France'!I$5+'Germany'!I$3+'Italy'!I$3+'Switzerland'!I$3+'UK'!I$2</f>
        <v>9385</v>
      </c>
      <c r="J4" s="29">
        <f>'Austria'!J$4+'France'!J$5+'Germany'!J$3+'Italy'!J$3+'Switzerland'!J$3+'UK'!J$2</f>
        <v>11601</v>
      </c>
      <c r="K4" s="29">
        <f>'Austria'!K$4+'France'!K$5+'Germany'!K$3+'Italy'!K$3+'Switzerland'!K$3+'UK'!K$2</f>
        <v>18457</v>
      </c>
      <c r="L4" s="29">
        <f>'Austria'!L$4+'France'!L$5+'Germany'!L$3+'Italy'!L$3+'Switzerland'!L$3+'UK'!L$2</f>
        <v>2183</v>
      </c>
      <c r="M4" s="29">
        <f>'Austria'!M$4+'France'!M$5+'Germany'!M$3+'Italy'!M$3+'Switzerland'!M$3+'UK'!M$2</f>
        <v>8876.301703339370</v>
      </c>
      <c r="N4" s="29">
        <f>'Austria'!N$4+'France'!N$5+'Germany'!N$3+'Italy'!N$3+'Switzerland'!N$3+'UK'!N$2</f>
        <v>7520.360296978520</v>
      </c>
      <c r="O4" s="29">
        <f>'Austria'!O$4+'Germany'!O$3+'Italy'!O$3+'Switzerland'!O$3+'UK'!O$2</f>
        <v>11835.1</v>
      </c>
      <c r="P4" s="36">
        <f>'Austria'!P$4+'Germany'!P$3+'Italy'!P$3+'Switzerland'!P$3+'UK'!P$2</f>
        <v>2979</v>
      </c>
      <c r="Q4" s="20"/>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row>
    <row r="5" ht="13.65" customHeight="1">
      <c r="A5" t="s" s="30">
        <v>103</v>
      </c>
      <c r="B5" s="31">
        <f>(E5-F5)/F5</f>
        <v>-0.413166666666667</v>
      </c>
      <c r="C5" s="32">
        <v>-3566</v>
      </c>
      <c r="D5" s="33">
        <v>-6250</v>
      </c>
      <c r="E5" s="34">
        <f>'UK'!E$3</f>
        <v>3521</v>
      </c>
      <c r="F5" s="35">
        <f>'UK'!F$3</f>
        <v>6000</v>
      </c>
      <c r="G5" s="29">
        <f>'UK'!G$3</f>
        <v>6000</v>
      </c>
      <c r="H5" s="29">
        <f>'UK'!H$3</f>
        <v>0</v>
      </c>
      <c r="I5" s="29">
        <f>'UK'!I$3</f>
        <v>4000</v>
      </c>
      <c r="J5" s="29">
        <f>'UK'!J$3</f>
        <v>12000</v>
      </c>
      <c r="K5" s="29">
        <f>'UK'!K$3</f>
        <v>14300</v>
      </c>
      <c r="L5" s="29">
        <f>'UK'!L$3</f>
        <v>5000</v>
      </c>
      <c r="M5" s="29">
        <f>'UK'!M$3</f>
        <v>5000</v>
      </c>
      <c r="N5" s="29">
        <f>'UK'!N$3</f>
        <v>9000</v>
      </c>
      <c r="O5" s="29">
        <f>'UK'!O$3</f>
        <v>12000</v>
      </c>
      <c r="P5" s="36">
        <f>'UK'!P$3</f>
        <v>15000</v>
      </c>
      <c r="Q5" s="20"/>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row>
    <row r="6" ht="13.65" customHeight="1">
      <c r="A6" t="s" s="30">
        <v>104</v>
      </c>
      <c r="B6" s="31"/>
      <c r="C6" s="32">
        <v>-116</v>
      </c>
      <c r="D6" s="33">
        <v>-271</v>
      </c>
      <c r="E6" s="34">
        <f>'France'!E6+'UK'!E4</f>
        <v>0</v>
      </c>
      <c r="F6" s="35">
        <f>'France'!F6+'UK'!F4</f>
        <v>0</v>
      </c>
      <c r="G6" s="29">
        <f>'France'!G6+'UK'!G4</f>
        <v>0</v>
      </c>
      <c r="H6" s="29">
        <f>'France'!H6+'UK'!H4</f>
        <v>0</v>
      </c>
      <c r="I6" s="29">
        <f>'France'!I6+'UK'!I4</f>
        <v>0</v>
      </c>
      <c r="J6" s="29">
        <f>'France'!J6+'UK'!J4</f>
        <v>0</v>
      </c>
      <c r="K6" s="29">
        <f>'France'!K6+'UK'!K4</f>
        <v>0</v>
      </c>
      <c r="L6" s="29">
        <f>'France'!L6+'UK'!L4</f>
        <v>29</v>
      </c>
      <c r="M6" s="29">
        <f>'France'!M6+'UK'!M4</f>
        <v>99</v>
      </c>
      <c r="N6" s="29">
        <f>'France'!N6+'UK'!N4</f>
        <v>189</v>
      </c>
      <c r="O6" s="29">
        <f>'UK'!O4</f>
        <v>0</v>
      </c>
      <c r="P6" s="36">
        <f>'UK'!P4</f>
        <v>0</v>
      </c>
      <c r="Q6" s="20"/>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row>
    <row r="7" ht="13.65" customHeight="1">
      <c r="A7" t="s" s="30">
        <v>48</v>
      </c>
      <c r="B7" s="31"/>
      <c r="C7" s="32">
        <v>0</v>
      </c>
      <c r="D7" s="33">
        <v>0</v>
      </c>
      <c r="E7" s="34">
        <f>'Poland'!E$3</f>
        <v>0</v>
      </c>
      <c r="F7" s="35">
        <f>'Poland'!F$3</f>
        <v>0</v>
      </c>
      <c r="G7" s="29">
        <f>'Poland'!G$3</f>
        <v>0</v>
      </c>
      <c r="H7" s="29">
        <f>'Poland'!H$3</f>
        <v>0</v>
      </c>
      <c r="I7" s="29">
        <f>'Poland'!I$3</f>
        <v>0</v>
      </c>
      <c r="J7" s="29">
        <f>'Poland'!J$3</f>
        <v>0</v>
      </c>
      <c r="K7" s="29">
        <f>'Poland'!K$3</f>
        <v>0</v>
      </c>
      <c r="L7" s="29">
        <f>'Poland'!L$3</f>
        <v>0</v>
      </c>
      <c r="M7" s="29">
        <f>'Poland'!M$3</f>
        <v>0</v>
      </c>
      <c r="N7" s="29">
        <f>'Poland'!N$3</f>
        <v>0</v>
      </c>
      <c r="O7" s="29">
        <f>'Poland'!O$3</f>
        <v>0</v>
      </c>
      <c r="P7" s="36">
        <f>'Poland'!P$3</f>
        <v>0</v>
      </c>
      <c r="Q7" s="20"/>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row>
    <row r="8" ht="13.65" customHeight="1">
      <c r="A8" t="s" s="30">
        <v>105</v>
      </c>
      <c r="B8" s="31"/>
      <c r="C8" s="32">
        <v>0</v>
      </c>
      <c r="D8" s="33">
        <v>-15</v>
      </c>
      <c r="E8" s="34">
        <f>'Belgium'!E$3+'Denmark'!E$4+'Germany'!E$4+'Switzerland'!E$4+'UK'!E$5</f>
        <v>0</v>
      </c>
      <c r="F8" s="35">
        <f>'Belgium'!F$3+'Denmark'!F$4+'Germany'!F$4+'Switzerland'!F$4+'UK'!F$5</f>
        <v>0</v>
      </c>
      <c r="G8" s="29">
        <f>'Belgium'!G$3+'Denmark'!G$4+'Germany'!G$4+'Switzerland'!G$4+'UK'!G$5</f>
        <v>0</v>
      </c>
      <c r="H8" s="29">
        <f>'Belgium'!H$3+'Denmark'!H$4+'Germany'!H$4+'Switzerland'!H$4+'UK'!H$5</f>
        <v>0</v>
      </c>
      <c r="I8" s="29">
        <f>'Belgium'!I$3+'Denmark'!I$4+'Germany'!I$4+'Switzerland'!I$4+'UK'!I$5</f>
        <v>0</v>
      </c>
      <c r="J8" s="29">
        <f>'Belgium'!J$3+'Denmark'!J$4+'Germany'!J$4+'Switzerland'!J$4+'UK'!J$5</f>
        <v>0</v>
      </c>
      <c r="K8" s="29">
        <f>'Belgium'!K$3+'Denmark'!K$4+'Germany'!K$4+'Switzerland'!K$4+'UK'!K$5</f>
        <v>0</v>
      </c>
      <c r="L8" s="29">
        <f>'Belgium'!L$3+'Denmark'!L$4+'Germany'!L$4+'Switzerland'!L$4+'UK'!L$5</f>
        <v>0</v>
      </c>
      <c r="M8" s="29">
        <f>'Belgium'!M$3+'Denmark'!M$4+'Germany'!M$4+'Switzerland'!M$4+'UK'!M$5</f>
        <v>0</v>
      </c>
      <c r="N8" s="29">
        <f>'Belgium'!N$3+'Denmark'!N$4+'Germany'!N$4+'Switzerland'!N$4+'UK'!N$5</f>
        <v>0</v>
      </c>
      <c r="O8" s="29">
        <f>'Belgium'!O$3+'Denmark'!O$4+'Germany'!O$4+'Switzerland'!O$4+'UK'!O$5</f>
        <v>0</v>
      </c>
      <c r="P8" s="36">
        <f>'Belgium'!P$3+'Denmark'!P$4+'Germany'!P$4+'Switzerland'!P$4+'UK'!P$5</f>
        <v>1</v>
      </c>
      <c r="Q8" s="20"/>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row>
    <row r="9" ht="13.65" customHeight="1">
      <c r="A9" t="s" s="30">
        <v>106</v>
      </c>
      <c r="B9" s="31">
        <f>(E9-F9)/F9</f>
        <v>1.57022471910112</v>
      </c>
      <c r="C9" s="32">
        <v>-12800.5</v>
      </c>
      <c r="D9" s="33">
        <v>-24000.51</v>
      </c>
      <c r="E9" s="34">
        <f>'France'!E$8+'Italy'!E$4</f>
        <v>11895</v>
      </c>
      <c r="F9" s="35">
        <f>'France'!F$8+'Italy'!F$4</f>
        <v>4628</v>
      </c>
      <c r="G9" s="29">
        <f>'France'!G$8+'Italy'!G$4</f>
        <v>1136</v>
      </c>
      <c r="H9" s="29">
        <f>'France'!H$8+'Italy'!H$4</f>
        <v>6467</v>
      </c>
      <c r="I9" s="29">
        <f>'France'!I$8+'Italy'!I$4</f>
        <v>4612</v>
      </c>
      <c r="J9" s="29">
        <f>'France'!J$8+'Italy'!J$4</f>
        <v>8464</v>
      </c>
      <c r="K9" s="29">
        <f>'France'!K$8+'Italy'!K$4</f>
        <v>6363</v>
      </c>
      <c r="L9" s="29">
        <f>'France'!L$8+'Italy'!L$4</f>
        <v>93</v>
      </c>
      <c r="M9" s="29">
        <f>'France'!M$8+'Italy'!M$4</f>
        <v>825.4701216670981</v>
      </c>
      <c r="N9" s="29">
        <f>'France'!N$8+'Italy'!N$4</f>
        <v>2941.0439391759</v>
      </c>
      <c r="O9" s="29">
        <f>'Italy'!O$4</f>
        <v>0</v>
      </c>
      <c r="P9" s="36">
        <f>'Italy'!P$4</f>
        <v>0</v>
      </c>
      <c r="Q9" s="20"/>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row>
    <row r="10" ht="13.65" customHeight="1">
      <c r="A10" t="s" s="30">
        <v>107</v>
      </c>
      <c r="B10" s="31">
        <f>(E10-F10)/F10</f>
        <v>0.697291968456523</v>
      </c>
      <c r="C10" s="32">
        <v>-22148</v>
      </c>
      <c r="D10" s="33">
        <v>-13831.7591</v>
      </c>
      <c r="E10" s="34">
        <f>'Austria'!E$5+'Belgium'!E$4+'Denmark'!E$5+'France'!E$9+'Germany'!E$5+'Italy'!E$5+'Switzerland'!E$5+'Netherlands'!E$3+'Poland'!E$4</f>
        <v>9994</v>
      </c>
      <c r="F10" s="35">
        <f>'Austria'!F$5+'Belgium'!F$4+'Denmark'!F$5+'France'!F$9+'Germany'!F$5+'Italy'!F$5+'Switzerland'!F$5+'Netherlands'!F$3+'Poland'!F$4</f>
        <v>5888.2032</v>
      </c>
      <c r="G10" s="29">
        <f>'Austria'!G$5+'Belgium'!G$4+'Denmark'!G$5+'France'!G$9+'Germany'!G$5+'Italy'!G$5+'Switzerland'!G$5+'Netherlands'!G$3+'Poland'!G$4</f>
        <v>1824</v>
      </c>
      <c r="H10" s="29">
        <f>'Austria'!H$5+'Belgium'!H$4+'Denmark'!H$5+'France'!H$9+'Germany'!H$5+'Italy'!H$5+'Switzerland'!H$5+'Netherlands'!H$3+'Poland'!H$4</f>
        <v>9409</v>
      </c>
      <c r="I10" s="29">
        <f>'Austria'!I$5+'Belgium'!I$4+'Denmark'!I$5+'France'!I$9+'Germany'!I$5+'Italy'!I$5+'Switzerland'!I$5+'Netherlands'!I$3+'Poland'!I$4</f>
        <v>7240</v>
      </c>
      <c r="J10" s="29">
        <f>'Austria'!J$5+'Belgium'!J$4+'Denmark'!J$5+'France'!J$9+'Germany'!J$5+'Italy'!J$5+'Switzerland'!J$5+'Netherlands'!J$3+'Poland'!J$4</f>
        <v>16599</v>
      </c>
      <c r="K10" s="29">
        <f>'Austria'!K$5+'Belgium'!K$4+'Denmark'!K$5+'France'!K$9+'Germany'!K$5+'Italy'!K$5+'Switzerland'!K$5+'Netherlands'!K$3+'Poland'!K$4</f>
        <v>9377</v>
      </c>
      <c r="L10" s="29">
        <f>'Austria'!L$5+'Belgium'!L$4+'Denmark'!L$5+'France'!L$9+'Germany'!L$5+'Italy'!L$5+'Switzerland'!L$5+'Netherlands'!L$3+'Poland'!L$4</f>
        <v>3218</v>
      </c>
      <c r="M10" s="29">
        <f>'Austria'!M$5+'Belgium'!M$4+'Denmark'!M$5+'France'!M$9+'Germany'!M$5+'Italy'!M$5+'Switzerland'!M$5+'Netherlands'!M$3+'Poland'!M$4</f>
        <v>8910</v>
      </c>
      <c r="N10" s="29">
        <f>'Austria'!N$5+'Belgium'!N$4+'Denmark'!N$5+'France'!N$9+'Germany'!N$5+'Italy'!N$5+'Switzerland'!N$5+'Netherlands'!N$3+'Poland'!N$4</f>
        <v>6029</v>
      </c>
      <c r="O10" s="29">
        <f>'Austria'!O$5+'Belgium'!O$4+'Denmark'!O$5+'Germany'!O$5+'Italy'!O$5+'Switzerland'!O$5+'Netherlands'!O$3+'Poland'!O$4</f>
        <v>11661</v>
      </c>
      <c r="P10" s="36">
        <f>'Austria'!P$5+'Belgium'!P$4+'Denmark'!P$5+'Germany'!P$5+'Italy'!P$5+'Switzerland'!P$5+'Netherlands'!P$3+'Poland'!P$4</f>
        <v>6562</v>
      </c>
      <c r="Q10" s="20"/>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row>
    <row r="11" ht="13.65" customHeight="1">
      <c r="A11" t="s" s="30">
        <v>50</v>
      </c>
      <c r="B11" s="31">
        <f>(E11-F11)/F11</f>
        <v>-0.424782893217338</v>
      </c>
      <c r="C11" s="32">
        <v>-22671.0646988774</v>
      </c>
      <c r="D11" s="33">
        <v>-33158.0899873024</v>
      </c>
      <c r="E11" s="34">
        <f>'Austria'!E$7+'Denmark'!E$6+'France'!E$10+'Germany'!E$6+'Italy'!E$6+'Spain'!E$2</f>
        <v>14942.99</v>
      </c>
      <c r="F11" s="35">
        <f>'Austria'!F$7+'Denmark'!F$6+'France'!F$10+'Germany'!F$6+'Italy'!F$6+'Spain'!F$2</f>
        <v>25978</v>
      </c>
      <c r="G11" s="29">
        <f>'Austria'!G$7+'Denmark'!G$6+'France'!G$10+'Germany'!G$6+'Italy'!G$6+'Spain'!G$2</f>
        <v>5375.4</v>
      </c>
      <c r="H11" s="29">
        <f>'Austria'!H$7+'Denmark'!H$6+'France'!H$10+'Germany'!H$6+'Italy'!H$6+'Spain'!H$2</f>
        <v>16691</v>
      </c>
      <c r="I11" s="29">
        <f>'Austria'!I$7+'Denmark'!I$6+'France'!I$10+'Germany'!I$6+'Italy'!I$6+'Spain'!I$2</f>
        <v>23330</v>
      </c>
      <c r="J11" s="29">
        <f>'Austria'!J$7+'Denmark'!J$6+'France'!J$10+'Germany'!J$6+'Italy'!J$6+'Spain'!J$2</f>
        <v>13133.2236275993</v>
      </c>
      <c r="K11" s="29">
        <f>'Austria'!K$7+'Denmark'!K$6+'France'!K$10+'Germany'!K$6+'Italy'!K$6+'Spain'!K$2</f>
        <v>26358.0312277397</v>
      </c>
      <c r="L11" s="29">
        <f>'Austria'!L$7+'Denmark'!L$6+'France'!L$10+'Germany'!L$6+'Italy'!L$6+'Spain'!L$2</f>
        <v>4441.017559499490</v>
      </c>
      <c r="M11" s="29">
        <f>'Austria'!M$7+'Denmark'!M$6+'France'!M$10+'Germany'!M$6+'Italy'!M$6+'Spain'!M$2</f>
        <v>7499.314387781520</v>
      </c>
      <c r="N11" s="29">
        <f>'Austria'!N$7+'Denmark'!N$6+'France'!N$10+'Germany'!N$6+'Italy'!N$6+'Spain'!N$2</f>
        <v>13785.0525563756</v>
      </c>
      <c r="O11" s="29">
        <f>'Austria'!O$7+'Denmark'!O$6+'Germany'!O$6+'Italy'!O$6+'Spain'!O$2</f>
        <v>6749.7</v>
      </c>
      <c r="P11" s="36">
        <f>'Austria'!P$7+'Denmark'!P$6+'Germany'!P$6+'Italy'!P$6+'Spain'!P$2</f>
        <v>4769.6</v>
      </c>
      <c r="Q11" s="20"/>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row>
    <row r="12" ht="13.65" customHeight="1">
      <c r="A12" t="s" s="30">
        <v>51</v>
      </c>
      <c r="B12" s="31">
        <f>(E12-F12)/F12</f>
        <v>-0.295600462286278</v>
      </c>
      <c r="C12" s="32">
        <v>-26803.4967225899</v>
      </c>
      <c r="D12" s="33">
        <v>-21151.3</v>
      </c>
      <c r="E12" s="34">
        <f>'Austria'!E$8+'Czech Republic'!E$3+'Denmark'!E$7+'France'!E$11+'Germany'!E$7+'Italy'!E$7+'Spain'!E$3+'Switzerland'!E$6+'UK'!E$6+'Poland'!E$5</f>
        <v>20722.73</v>
      </c>
      <c r="F12" s="35">
        <f>'Austria'!F$8+'Czech Republic'!F$3+'Denmark'!F$7+'France'!F$11+'Germany'!F$7+'Italy'!F$7+'Spain'!F$3+'Switzerland'!F$6+'UK'!F$6+'Poland'!F$5</f>
        <v>29419</v>
      </c>
      <c r="G12" s="29">
        <f>'Austria'!G$8+'Czech Republic'!G$3+'Denmark'!G$7+'France'!G$11+'Germany'!G$7+'Italy'!G$7+'Spain'!G$3+'Switzerland'!G$6+'UK'!G$6+'Poland'!G$5</f>
        <v>6992</v>
      </c>
      <c r="H12" s="29">
        <f>'Austria'!H$8+'Czech Republic'!H$3+'Denmark'!H$7+'France'!H$11+'Germany'!H$7+'Italy'!H$7+'Spain'!H$3+'Switzerland'!H$6+'UK'!H$6+'Poland'!H$5</f>
        <v>8580</v>
      </c>
      <c r="I12" s="29">
        <f>'Austria'!I$8+'Czech Republic'!I$3+'Denmark'!I$7+'France'!I$11+'Germany'!I$7+'Italy'!I$7+'Spain'!I$3+'Switzerland'!I$6+'UK'!I$6+'Poland'!I$5</f>
        <v>10946</v>
      </c>
      <c r="J12" s="29">
        <f>'Austria'!J$8+'Czech Republic'!J$3+'Denmark'!J$7+'France'!J$11+'Germany'!J$7+'Italy'!J$7+'Spain'!J$3+'Switzerland'!J$6+'UK'!J$6+'Poland'!J$5</f>
        <v>11545.3581744935</v>
      </c>
      <c r="K12" s="29">
        <f>'Austria'!K$8+'Czech Republic'!K$3+'Denmark'!K$7+'France'!K$11+'Germany'!K$7+'Italy'!K$7+'Spain'!K$3+'Switzerland'!K$6+'UK'!K$6+'Poland'!K$5</f>
        <v>16121.1771036234</v>
      </c>
      <c r="L12" s="29">
        <f>'Austria'!L$8+'Czech Republic'!L$3+'Denmark'!L$7+'France'!L$11+'Germany'!L$7+'Italy'!L$7+'Spain'!L$3+'Switzerland'!L$6+'UK'!L$6+'Poland'!L$5</f>
        <v>3881</v>
      </c>
      <c r="M12" s="29">
        <f>'Austria'!M$8+'Czech Republic'!M$3+'Denmark'!M$7+'France'!M$11+'Germany'!M$7+'Italy'!M$7+'Spain'!M$3+'Switzerland'!M$6+'UK'!M$6+'Poland'!M$5</f>
        <v>8311</v>
      </c>
      <c r="N12" s="29">
        <f>'Austria'!N$8+'Czech Republic'!N$3+'Denmark'!N$7+'France'!N$11+'Germany'!N$7+'Italy'!N$7+'Spain'!N$3+'Switzerland'!N$6+'UK'!N$6+'Poland'!N$5</f>
        <v>11644.9019344275</v>
      </c>
      <c r="O12" s="29">
        <f>'Austria'!O$8+'Czech Republic'!O$3+'Denmark'!O$7+'Germany'!O$7+'Italy'!O$7+'Spain'!O$3+'Switzerland'!O$6+'UK'!O$6+'Poland'!O$5</f>
        <v>13894</v>
      </c>
      <c r="P12" s="36">
        <f>'Austria'!P$8+'Czech Republic'!P$3+'Denmark'!P$7+'Germany'!P$7+'Italy'!P$7+'Spain'!P$3+'Switzerland'!P$6+'UK'!P$6+'Poland'!P$5</f>
        <v>6397</v>
      </c>
      <c r="Q12" s="20"/>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row>
    <row r="13" ht="13.65" customHeight="1">
      <c r="A13" t="s" s="30">
        <v>108</v>
      </c>
      <c r="B13" s="31">
        <f>(E13-F13)/F13</f>
        <v>-0.476234123346864</v>
      </c>
      <c r="C13" s="32">
        <v>-14000</v>
      </c>
      <c r="D13" s="33">
        <v>-10310</v>
      </c>
      <c r="E13" s="34">
        <f>'Austria'!E$9+'Belgium'!E$5+'Czech Republic'!E$4+'Denmark'!E$8+'Germany'!E$8+'Italy'!E$8+'Poland'!E$6</f>
        <v>8000</v>
      </c>
      <c r="F13" s="35">
        <f>'Austria'!F$9+'Belgium'!F$5+'Czech Republic'!F$4+'Denmark'!F$8+'Germany'!F$8+'Italy'!F$8+'Poland'!F$6</f>
        <v>15274</v>
      </c>
      <c r="G13" s="29">
        <f>'Austria'!G$9+'Belgium'!G$5+'Czech Republic'!G$4+'Denmark'!G$8+'Germany'!G$8+'Italy'!G$8+'Poland'!G$6</f>
        <v>12087</v>
      </c>
      <c r="H13" s="29">
        <f>'Austria'!H$9+'Belgium'!H$5+'Czech Republic'!H$4+'Denmark'!H$8+'Germany'!H$8+'Italy'!H$8+'Poland'!H$6</f>
        <v>12097</v>
      </c>
      <c r="I13" s="29">
        <f>'Austria'!I$9+'Belgium'!I$5+'Czech Republic'!I$4+'Denmark'!I$8+'Germany'!I$8+'Italy'!I$8+'Poland'!I$6</f>
        <v>10244</v>
      </c>
      <c r="J13" s="29">
        <f>'Austria'!J$9+'Belgium'!J$5+'Czech Republic'!J$4+'Denmark'!J$8+'Germany'!J$8+'Italy'!J$8+'Poland'!J$6</f>
        <v>5005</v>
      </c>
      <c r="K13" s="29">
        <f>'Austria'!K$9+'Belgium'!K$5+'Czech Republic'!K$4+'Denmark'!K$8+'Germany'!K$8+'Italy'!K$8+'Poland'!K$6</f>
        <v>5062</v>
      </c>
      <c r="L13" s="29">
        <f>'Austria'!L$9+'Belgium'!L$5+'Czech Republic'!L$4+'Denmark'!L$8+'Germany'!L$8+'Italy'!L$8+'Poland'!L$6</f>
        <v>5020</v>
      </c>
      <c r="M13" s="29">
        <f>'Austria'!M$9+'Belgium'!M$5+'Czech Republic'!M$4+'Denmark'!M$8+'Germany'!M$8+'Italy'!M$8+'Poland'!M$6</f>
        <v>5049.152244369660</v>
      </c>
      <c r="N13" s="29">
        <f>'Austria'!N$9+'Belgium'!N$5+'Czech Republic'!N$4+'Denmark'!N$8+'Germany'!N$8+'Italy'!N$8+'Poland'!N$6</f>
        <v>357</v>
      </c>
      <c r="O13" s="29">
        <f>'Austria'!O$9+'Belgium'!O$5+'Czech Republic'!O$4+'Denmark'!O$8+'Germany'!O$8+'Italy'!O$8+'Poland'!O$6</f>
        <v>596</v>
      </c>
      <c r="P13" s="36">
        <f>'Austria'!P$9+'Belgium'!P$5+'Czech Republic'!P$4+'Denmark'!P$8+'Germany'!P$8+'Italy'!P$8+'Poland'!P$6</f>
        <v>137</v>
      </c>
      <c r="Q13" s="20"/>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row>
    <row r="14" ht="13.65" customHeight="1">
      <c r="A14" t="s" s="30">
        <v>52</v>
      </c>
      <c r="B14" s="31">
        <f>(E14-F14)/F14</f>
        <v>-0.107772788379456</v>
      </c>
      <c r="C14" s="32">
        <v>-147458.277869023</v>
      </c>
      <c r="D14" s="33">
        <v>-161738.131424675</v>
      </c>
      <c r="E14" s="34">
        <f>'Austria'!E$10+'Belgium'!E$6+'Czech Republic'!E$5+'France'!E$12+'Germany'!E$9+'Italy'!E$9+'Spain'!E$4+'Switzerland'!E$8+'Netherlands'!E$4+'Poland'!E$7</f>
        <v>324968.03</v>
      </c>
      <c r="F14" s="35">
        <f>'Austria'!F$10+'Belgium'!F$6+'Czech Republic'!F$5+'France'!F$12+'Germany'!F$9+'Italy'!F$9+'Spain'!F$4+'Switzerland'!F$8+'Netherlands'!F$4+'Poland'!F$7</f>
        <v>364221.16</v>
      </c>
      <c r="G14" s="29">
        <f>'Austria'!G$10+'Belgium'!G$6+'Czech Republic'!G$5+'France'!G$12+'Germany'!G$9+'Italy'!G$9+'Spain'!G$4+'Switzerland'!G$8+'Netherlands'!G$4+'Poland'!G$7</f>
        <v>160442</v>
      </c>
      <c r="H14" s="29">
        <f>'Austria'!H$10+'Belgium'!H$6+'Czech Republic'!H$5+'France'!H$12+'Germany'!H$9+'Italy'!H$9+'Spain'!H$4+'Switzerland'!H$8+'Netherlands'!H$4+'Poland'!H$7</f>
        <v>386159</v>
      </c>
      <c r="I14" s="29">
        <f>'Austria'!I$10+'Belgium'!I$6+'Czech Republic'!I$5+'France'!I$12+'Germany'!I$9+'Italy'!I$9+'Spain'!I$4+'Switzerland'!I$8+'Netherlands'!I$4+'Poland'!I$7</f>
        <v>351993</v>
      </c>
      <c r="J14" s="29">
        <f>'Austria'!J$10+'Belgium'!J$6+'Czech Republic'!J$5+'France'!J$12+'Germany'!J$9+'Italy'!J$9+'Spain'!J$4+'Switzerland'!J$8+'Netherlands'!J$4+'Poland'!J$7</f>
        <v>358982.317990652</v>
      </c>
      <c r="K14" s="29">
        <f>'Austria'!K$10+'Belgium'!K$6+'Czech Republic'!K$5+'France'!K$12+'Germany'!K$9+'Italy'!K$9+'Spain'!K$4+'Switzerland'!K$8+'Netherlands'!K$4+'Poland'!K$7</f>
        <v>338716.941715546</v>
      </c>
      <c r="L14" s="29">
        <f>'Austria'!L$10+'Belgium'!L$6+'Czech Republic'!L$5+'France'!L$12+'Germany'!L$9+'Italy'!L$9+'Spain'!L$4+'Switzerland'!L$8+'Netherlands'!L$4+'Poland'!L$7</f>
        <v>190759.869082642</v>
      </c>
      <c r="M14" s="29">
        <f>'Austria'!M$10+'Belgium'!M$6+'Czech Republic'!M$5+'France'!M$12+'Germany'!M$9+'Italy'!M$9+'Spain'!M$4+'Switzerland'!M$8+'Netherlands'!M$4+'Poland'!M$7</f>
        <v>302782.843717318</v>
      </c>
      <c r="N14" s="29">
        <f>'Austria'!N$10+'Belgium'!N$6+'Czech Republic'!N$5+'France'!N$12+'Germany'!N$9+'Italy'!N$9+'Spain'!N$4+'Switzerland'!N$8+'Netherlands'!N$4+'Poland'!N$7</f>
        <v>263115.099661167</v>
      </c>
      <c r="O14" s="29">
        <f>'Austria'!O$10+'Belgium'!O$6+'Czech Republic'!O$5+'Germany'!O$9+'Italy'!O$9+'Spain'!O$4+'Switzerland'!O$8+'Netherlands'!O$4+'Poland'!O$7</f>
        <v>238143.03</v>
      </c>
      <c r="P14" s="36">
        <f>'Austria'!P$10+'Belgium'!P$6+'Czech Republic'!P$5+'Germany'!P$9+'Italy'!P$9+'Spain'!P$4+'Switzerland'!P$8+'Netherlands'!P$4+'Poland'!P$7</f>
        <v>285071.1</v>
      </c>
      <c r="Q14" s="20"/>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row>
    <row r="15" ht="13.65" customHeight="1">
      <c r="A15" t="s" s="30">
        <v>53</v>
      </c>
      <c r="B15" s="31">
        <f>(E15-F15)/F15</f>
        <v>-0.186470631550526</v>
      </c>
      <c r="C15" s="32">
        <v>-16128.481417003</v>
      </c>
      <c r="D15" s="33">
        <v>-17811.9260610109</v>
      </c>
      <c r="E15" s="34">
        <f>'Austria'!E$11+'France'!E$14+'Italy'!E$10+'Spain'!E$5+'Switzerland'!E$9</f>
        <v>33144</v>
      </c>
      <c r="F15" s="35">
        <f>'Austria'!F$11+'France'!F$14+'Italy'!F$10+'Spain'!F$5+'Switzerland'!F$9</f>
        <v>40741</v>
      </c>
      <c r="G15" s="29">
        <f>'Austria'!G$11+'France'!G$14+'Italy'!G$10+'Spain'!G$5+'Switzerland'!G$9</f>
        <v>26266.9</v>
      </c>
      <c r="H15" s="29">
        <f>'Austria'!H$11+'France'!H$14+'Italy'!H$10+'Spain'!H$5+'Switzerland'!H$9</f>
        <v>20452</v>
      </c>
      <c r="I15" s="29">
        <f>'Austria'!I$11+'France'!I$14+'Italy'!I$10+'Spain'!I$5+'Switzerland'!I$9</f>
        <v>38250</v>
      </c>
      <c r="J15" s="29">
        <f>'Austria'!J$11+'France'!J$14+'Italy'!J$10+'Spain'!J$5+'Switzerland'!J$9</f>
        <v>24204.3167422932</v>
      </c>
      <c r="K15" s="29">
        <f>'Austria'!K$11+'France'!K$14+'Italy'!K$10+'Spain'!K$5+'Switzerland'!K$9</f>
        <v>26971.7549002652</v>
      </c>
      <c r="L15" s="29">
        <f>'Austria'!L$11+'France'!L$14+'Italy'!L$10+'Spain'!L$5+'Switzerland'!L$9</f>
        <v>8801.299865900281</v>
      </c>
      <c r="M15" s="29">
        <f>'Austria'!M$11+'France'!M$14+'Italy'!M$10+'Spain'!M$5+'Switzerland'!M$9</f>
        <v>13623.8219622055</v>
      </c>
      <c r="N15" s="29">
        <f>'Austria'!N$11+'France'!N$14+'Italy'!N$10+'Spain'!N$5+'Switzerland'!N$9</f>
        <v>9739.006971426739</v>
      </c>
      <c r="O15" s="29">
        <f>'Austria'!O$11+'Italy'!O$10+'Spain'!O$5+'Switzerland'!O$9</f>
        <v>2917.11</v>
      </c>
      <c r="P15" s="36">
        <f>'Austria'!P$11+'Italy'!P$10+'Spain'!P$5+'Switzerland'!P$9</f>
        <v>3557</v>
      </c>
      <c r="Q15" s="20"/>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row>
    <row r="16" ht="13.65" customHeight="1">
      <c r="A16" t="s" s="30">
        <v>109</v>
      </c>
      <c r="B16" s="31"/>
      <c r="C16" s="32">
        <v>0</v>
      </c>
      <c r="D16" s="33">
        <v>0</v>
      </c>
      <c r="E16" s="34">
        <f>'Denmark'!E$9+'Germany'!E$10</f>
        <v>0</v>
      </c>
      <c r="F16" s="35">
        <f>'Denmark'!F$9+'Germany'!F$10</f>
        <v>0</v>
      </c>
      <c r="G16" s="29">
        <f>'Denmark'!G$9+'Germany'!G$10</f>
        <v>0</v>
      </c>
      <c r="H16" s="29">
        <f>'Denmark'!H$9+'Germany'!H$10</f>
        <v>0</v>
      </c>
      <c r="I16" s="29">
        <f>'Denmark'!I$9+'Germany'!I$10</f>
        <v>0</v>
      </c>
      <c r="J16" s="29">
        <f>'Denmark'!J$9+'Germany'!J$10</f>
        <v>0</v>
      </c>
      <c r="K16" s="29">
        <f>'Denmark'!K$9+'Germany'!K$10</f>
        <v>0</v>
      </c>
      <c r="L16" s="29">
        <f>'Denmark'!L$9+'Germany'!L$10</f>
        <v>0</v>
      </c>
      <c r="M16" s="29">
        <f>'Denmark'!M$9+'Germany'!M$10</f>
        <v>0</v>
      </c>
      <c r="N16" s="29">
        <f>'Denmark'!N$9+'Germany'!N$10</f>
        <v>0</v>
      </c>
      <c r="O16" s="29">
        <f>'Denmark'!O$9+'Germany'!O$10</f>
        <v>0</v>
      </c>
      <c r="P16" s="36">
        <f>'Denmark'!P$9+'Germany'!P$10</f>
        <v>0</v>
      </c>
      <c r="Q16" s="20"/>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row>
    <row r="17" ht="13.65" customHeight="1">
      <c r="A17" t="s" s="30">
        <v>55</v>
      </c>
      <c r="B17" s="31">
        <f>(E17-F17)/F17</f>
        <v>-0.791736325592672</v>
      </c>
      <c r="C17" s="32">
        <v>-36606.17</v>
      </c>
      <c r="D17" s="33">
        <v>-34979</v>
      </c>
      <c r="E17" s="34">
        <f>'Austria'!E$12+'Czech Republic'!E$6+'Denmark'!E$10+'France'!E$16+'Germany'!E$11+'Italy'!E$11+'Switzerland'!E$10+'Poland'!E$8</f>
        <v>19757.35</v>
      </c>
      <c r="F17" s="35">
        <f>'Austria'!F$12+'Czech Republic'!F$6+'Denmark'!F$10+'France'!F$16+'Germany'!F$11+'Italy'!F$11+'Switzerland'!F$10+'Poland'!F$8</f>
        <v>94867</v>
      </c>
      <c r="G17" s="29">
        <f>'Austria'!G$12+'Czech Republic'!G$6+'Denmark'!G$10+'France'!G$16+'Germany'!G$11+'Italy'!G$11+'Switzerland'!G$10+'Poland'!G$8</f>
        <v>44527</v>
      </c>
      <c r="H17" s="29">
        <f>'Austria'!H$12+'Czech Republic'!H$6+'Denmark'!H$10+'France'!H$16+'Germany'!H$11+'Italy'!H$11+'Switzerland'!H$10+'Poland'!H$8</f>
        <v>65113</v>
      </c>
      <c r="I17" s="29">
        <f>'Austria'!I$12+'Czech Republic'!I$6+'Denmark'!I$10+'France'!I$16+'Germany'!I$11+'Italy'!I$11+'Switzerland'!I$10+'Poland'!I$8</f>
        <v>81146</v>
      </c>
      <c r="J17" s="29">
        <f>'Austria'!J$12+'Czech Republic'!J$6+'Denmark'!J$10+'France'!J$16+'Germany'!J$11+'Italy'!J$11+'Switzerland'!J$10+'Poland'!J$8</f>
        <v>47473</v>
      </c>
      <c r="K17" s="29">
        <f>'Austria'!K$12+'Czech Republic'!K$6+'Denmark'!K$10+'France'!K$16+'Germany'!K$11+'Italy'!K$11+'Switzerland'!K$10+'Poland'!K$8</f>
        <v>69040</v>
      </c>
      <c r="L17" s="29">
        <f>'Austria'!L$12+'Czech Republic'!L$6+'Denmark'!L$10+'France'!L$16+'Germany'!L$11+'Italy'!L$11+'Switzerland'!L$10+'Poland'!L$8</f>
        <v>41395</v>
      </c>
      <c r="M17" s="29">
        <f>'Austria'!M$12+'Czech Republic'!M$6+'Denmark'!M$10+'France'!M$16+'Germany'!M$11+'Italy'!M$11+'Switzerland'!M$10+'Poland'!M$8</f>
        <v>36592.8247476055</v>
      </c>
      <c r="N17" s="29">
        <f>'Austria'!N$12+'Czech Republic'!N$6+'Denmark'!N$10+'France'!N$16+'Germany'!N$11+'Italy'!N$11+'Switzerland'!N$10+'Poland'!N$8</f>
        <v>17988.0398938296</v>
      </c>
      <c r="O17" s="29">
        <f>'Austria'!O$12+'Czech Republic'!O$6+'Denmark'!O$10+'Germany'!O$11+'Italy'!O$11+'Switzerland'!O$10+'Poland'!O$8</f>
        <v>54390.07</v>
      </c>
      <c r="P17" s="36">
        <f>'Austria'!P$12+'Czech Republic'!P$6+'Denmark'!P$10+'Germany'!P$11+'Italy'!P$11+'Switzerland'!P$10+'Poland'!P$8</f>
        <v>38762</v>
      </c>
      <c r="Q17" s="79"/>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row>
    <row r="18" ht="13.65" customHeight="1">
      <c r="A18" t="s" s="30">
        <v>56</v>
      </c>
      <c r="B18" s="31">
        <f>(E18-F18)/F18</f>
        <v>-0.248002112382899</v>
      </c>
      <c r="C18" s="32">
        <v>-24587.89</v>
      </c>
      <c r="D18" s="33">
        <v>-34089.1402</v>
      </c>
      <c r="E18" s="34">
        <f>'Austria'!E$13+'Belgium'!E$7+'Czech Republic'!E$7+'Denmark'!E$12+'France'!E$18+'Germany'!E$13+'Italy'!E$12+'Switzerland'!E$11+'Netherlands'!E$5+'UK'!E$7+'Poland'!E$9</f>
        <v>56931.87</v>
      </c>
      <c r="F18" s="35">
        <f>'Austria'!F$13+'Belgium'!F$7+'Czech Republic'!F$7+'Denmark'!F$12+'France'!F$18+'Germany'!F$13+'Italy'!F$12+'Switzerland'!F$11+'Netherlands'!F$5+'UK'!F$7+'Poland'!F$9</f>
        <v>75707.4866</v>
      </c>
      <c r="G18" s="29">
        <f>'Austria'!G$13+'Belgium'!G$7+'Czech Republic'!G$7+'Denmark'!G$12+'France'!G$18+'Germany'!G$13+'Italy'!G$12+'Switzerland'!G$11+'Netherlands'!G$5+'UK'!G$7+'Poland'!G$9</f>
        <v>23855</v>
      </c>
      <c r="H18" s="29">
        <f>'Austria'!H$13+'Belgium'!H$7+'Czech Republic'!H$7+'Denmark'!H$12+'France'!H$18+'Germany'!H$13+'Italy'!H$12+'Switzerland'!H$11+'Netherlands'!H$5+'UK'!H$7+'Poland'!H$9</f>
        <v>72528</v>
      </c>
      <c r="I18" s="29">
        <f>'Austria'!I$13+'Belgium'!I$7+'Czech Republic'!I$7+'Denmark'!I$12+'France'!I$18+'Germany'!I$13+'Italy'!I$12+'Switzerland'!I$11+'Netherlands'!I$5+'UK'!I$7+'Poland'!I$9</f>
        <v>87348</v>
      </c>
      <c r="J18" s="29">
        <f>'Austria'!J$13+'Belgium'!J$7+'Czech Republic'!J$7+'Denmark'!J$12+'France'!J$18+'Germany'!J$13+'Italy'!J$12+'Switzerland'!J$11+'Netherlands'!J$5+'UK'!J$7+'Poland'!J$9</f>
        <v>97191</v>
      </c>
      <c r="K18" s="29">
        <f>'Austria'!K$13+'Belgium'!K$7+'Czech Republic'!K$7+'Denmark'!K$13+'France'!K$18+'Germany'!K$13+'Italy'!K$12+'Switzerland'!K$11+'Netherlands'!K$5+'UK'!K$7+'Poland'!K$9</f>
        <v>76023</v>
      </c>
      <c r="L18" s="29">
        <f>'Austria'!L$13+'Belgium'!L$7+'Czech Republic'!L$7+'Denmark'!L$13+'France'!L$18+'Germany'!L$13+'Italy'!L$12+'Switzerland'!L$11+'Netherlands'!L$5+'UK'!L$7+'Poland'!L$9</f>
        <v>54479</v>
      </c>
      <c r="M18" s="29">
        <f>'Austria'!M$13+'Belgium'!M$7+'Czech Republic'!M$7+'Denmark'!M$13+'France'!M$18+'Germany'!M$13+'Italy'!M$12+'Switzerland'!M$11+'Netherlands'!M$5+'UK'!M$7+'Poland'!M$9</f>
        <v>90450.1921615325</v>
      </c>
      <c r="N18" s="29">
        <f>'Austria'!N$13+'Belgium'!N$7+'Czech Republic'!N$7+'Denmark'!N$12+'France'!N$18+'Germany'!N$13+'Italy'!N$12+'Switzerland'!N$11+'Netherlands'!N$5+'UK'!N$7+'Poland'!N$9</f>
        <v>69752.830100787207</v>
      </c>
      <c r="O18" s="29">
        <f>'Austria'!O$13+'Belgium'!O$7+'Czech Republic'!O$7+'Denmark'!O$12+'Germany'!O$13+'Italy'!O$12+'Switzerland'!O$11+'Netherlands'!O$5+'UK'!O$7+'Poland'!O$9</f>
        <v>119031.94</v>
      </c>
      <c r="P18" s="36">
        <f>'Austria'!P$13+'Belgium'!P$7+'Czech Republic'!P$7+'Denmark'!P$12+'Germany'!P$13+'Italy'!P$12+'Switzerland'!P$11+'Netherlands'!P$5+'UK'!P$7+'Poland'!P$9</f>
        <v>134385</v>
      </c>
      <c r="Q18" s="79"/>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row>
    <row r="19" ht="13.65" customHeight="1">
      <c r="A19" t="s" s="30">
        <v>110</v>
      </c>
      <c r="B19" s="31">
        <f>(E19-F19)/F19</f>
        <v>-0.248926334217797</v>
      </c>
      <c r="C19" s="32">
        <v>-8493</v>
      </c>
      <c r="D19" s="33">
        <v>-12501</v>
      </c>
      <c r="E19" s="34">
        <f>'Austria'!E$14+'Belgium'!E$8+'Denmark'!E$13+'Germany'!E$14+'UK'!E$8</f>
        <v>27457</v>
      </c>
      <c r="F19" s="35">
        <f>'Austria'!F$14+'Belgium'!F$8+'Denmark'!F$13+'Germany'!F$14+'UK'!F$8</f>
        <v>36557</v>
      </c>
      <c r="G19" s="29">
        <f>'Austria'!G$14+'Belgium'!G$8+'Denmark'!G$13+'Germany'!G$14+'UK'!G$8</f>
        <v>3823</v>
      </c>
      <c r="H19" s="29">
        <f>'Austria'!H$14+'Belgium'!H$8+'Denmark'!H$13+'Germany'!H$14+'UK'!H$8</f>
        <v>26646</v>
      </c>
      <c r="I19" s="29">
        <f>'Austria'!I$14+'Belgium'!I$8+'Denmark'!I$13+'Germany'!I$14+'UK'!I$8</f>
        <v>31592</v>
      </c>
      <c r="J19" s="29">
        <f>'Austria'!J$14+'Belgium'!J$8+'Denmark'!J$13+'Germany'!J$14+'UK'!J$8</f>
        <v>37186</v>
      </c>
      <c r="K19" s="29">
        <f>'Austria'!K$14+'Belgium'!K$8+'Denmark'!K$14+'Germany'!K$14+'UK'!K$8</f>
        <v>25772</v>
      </c>
      <c r="L19" s="29">
        <f>'Austria'!L$14+'Belgium'!L$8+'Denmark'!L$14+'Germany'!L$14+'UK'!L$8</f>
        <v>25109</v>
      </c>
      <c r="M19" s="29">
        <f>'Austria'!M$14+'Belgium'!M$8+'Denmark'!M$14+'Germany'!M$14+'UK'!M$8</f>
        <v>28173</v>
      </c>
      <c r="N19" s="29">
        <f>'Austria'!N$14+'Belgium'!N$8+'Denmark'!N$13+'Germany'!N$14+'UK'!N$8</f>
        <v>18015</v>
      </c>
      <c r="O19" s="29">
        <f>'Austria'!O$14+'Belgium'!O$8+'Denmark'!O$13+'Germany'!O$14+'UK'!O$8</f>
        <v>30592</v>
      </c>
      <c r="P19" s="36">
        <f>'Austria'!P$14+'Belgium'!P$8+'Denmark'!P$13+'Germany'!P$14+'UK'!P$8</f>
        <v>26775</v>
      </c>
      <c r="Q19" s="20"/>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row>
    <row r="20" ht="13.65" customHeight="1">
      <c r="A20" t="s" s="30">
        <v>57</v>
      </c>
      <c r="B20" s="31"/>
      <c r="C20" s="32">
        <v>0</v>
      </c>
      <c r="D20" s="33">
        <v>0</v>
      </c>
      <c r="E20" s="34">
        <f>'Italy'!E$13</f>
        <v>0</v>
      </c>
      <c r="F20" s="35">
        <f>'Italy'!F$13</f>
        <v>0</v>
      </c>
      <c r="G20" s="29">
        <f>'Italy'!G$13</f>
        <v>0</v>
      </c>
      <c r="H20" s="29">
        <f>'Italy'!H$13</f>
        <v>0</v>
      </c>
      <c r="I20" s="29">
        <f>'Italy'!I$13</f>
        <v>0</v>
      </c>
      <c r="J20" s="29">
        <f>'Italy'!J$13</f>
        <v>0</v>
      </c>
      <c r="K20" s="29">
        <f>'Italy'!K$13</f>
        <v>0</v>
      </c>
      <c r="L20" s="29">
        <f>'Italy'!L$13</f>
        <v>0</v>
      </c>
      <c r="M20" s="29">
        <f>'Italy'!M$13</f>
        <v>0</v>
      </c>
      <c r="N20" s="29">
        <f>'Italy'!N$13+'Poland'!N$10</f>
        <v>0</v>
      </c>
      <c r="O20" s="29">
        <f>'Italy'!O$13+'Poland'!O$10</f>
        <v>0</v>
      </c>
      <c r="P20" s="36">
        <f>'Italy'!P$13+'Poland'!P$10</f>
        <v>0</v>
      </c>
      <c r="Q20" s="20"/>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row>
    <row r="21" ht="13.65" customHeight="1">
      <c r="A21" t="s" s="30">
        <v>111</v>
      </c>
      <c r="B21" s="31"/>
      <c r="C21" s="32">
        <v>0</v>
      </c>
      <c r="D21" s="33">
        <v>0</v>
      </c>
      <c r="E21" s="34">
        <f>'Poland'!E$11</f>
        <v>0</v>
      </c>
      <c r="F21" s="35">
        <f>'Poland'!F$11</f>
        <v>0</v>
      </c>
      <c r="G21" s="29">
        <f>'Poland'!G$11</f>
        <v>0</v>
      </c>
      <c r="H21" s="29">
        <f>'Poland'!H$11</f>
        <v>0</v>
      </c>
      <c r="I21" s="29">
        <f>'Poland'!I$11</f>
        <v>0</v>
      </c>
      <c r="J21" s="29">
        <f>'Poland'!J$11</f>
        <v>0</v>
      </c>
      <c r="K21" s="29">
        <f>'Poland'!K$11</f>
        <v>0</v>
      </c>
      <c r="L21" s="29">
        <f>'Poland'!L$11</f>
        <v>0</v>
      </c>
      <c r="M21" s="29">
        <f>'Poland'!M$11</f>
        <v>0</v>
      </c>
      <c r="N21" s="29">
        <f>'Poland'!N$11</f>
        <v>0</v>
      </c>
      <c r="O21" s="29">
        <f>'Poland'!O$11</f>
        <v>6000</v>
      </c>
      <c r="P21" s="36">
        <f>'Poland'!P$11</f>
        <v>1500</v>
      </c>
      <c r="Q21" s="20"/>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row>
    <row r="22" ht="13.65" customHeight="1">
      <c r="A22" t="s" s="30">
        <v>112</v>
      </c>
      <c r="B22" s="31">
        <f>(E22-F22)/F22</f>
        <v>-0.738672965428387</v>
      </c>
      <c r="C22" s="32">
        <v>-2029.55</v>
      </c>
      <c r="D22" s="33">
        <v>-1745.41</v>
      </c>
      <c r="E22" s="34">
        <f>'Italy'!E$14</f>
        <v>1217</v>
      </c>
      <c r="F22" s="35">
        <f>'Italy'!F$14</f>
        <v>4657</v>
      </c>
      <c r="G22" s="29">
        <f>'Italy'!G$14</f>
        <v>42.9</v>
      </c>
      <c r="H22" s="29">
        <f>'Italy'!H$14</f>
        <v>3203</v>
      </c>
      <c r="I22" s="29">
        <f>'Italy'!I$14</f>
        <v>4487</v>
      </c>
      <c r="J22" s="29">
        <f>'Italy'!J$14</f>
        <v>4694</v>
      </c>
      <c r="K22" s="29">
        <f>'Italy'!K$14</f>
        <v>4576</v>
      </c>
      <c r="L22" s="29">
        <f>'Italy'!L$14</f>
        <v>2699</v>
      </c>
      <c r="M22" s="29">
        <f>'Italy'!M$14</f>
        <v>1878.811887134350</v>
      </c>
      <c r="N22" s="29">
        <f>'Italy'!N$14</f>
        <v>3914.015898903650</v>
      </c>
      <c r="O22" s="29">
        <f>'Italy'!O$14</f>
        <v>1304.41</v>
      </c>
      <c r="P22" s="36">
        <f>'Italy'!P$14</f>
        <v>6638</v>
      </c>
      <c r="Q22" s="20"/>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row>
    <row r="23" ht="13.65" customHeight="1">
      <c r="A23" t="s" s="30">
        <v>113</v>
      </c>
      <c r="B23" s="31">
        <f>(E23-F23)/F23</f>
        <v>-0.54087564153178</v>
      </c>
      <c r="C23" s="32">
        <v>-9465.73</v>
      </c>
      <c r="D23" s="33">
        <v>-8511</v>
      </c>
      <c r="E23" s="34">
        <f>'Austria'!E$16+'Denmark'!E$15+'Germany'!E$15+'Switzerland'!E$14+'Poland'!E$12+'Italy'!E$15</f>
        <v>5814.81</v>
      </c>
      <c r="F23" s="35">
        <f>'Austria'!F$16+'Denmark'!F$15+'Germany'!F$15+'Switzerland'!F$14+'Poland'!F$12+'Italy'!F$15</f>
        <v>12665</v>
      </c>
      <c r="G23" s="29">
        <f>'Austria'!G$16+'Denmark'!G$15+'Germany'!G$15+'Switzerland'!G$14+'Poland'!G$12</f>
        <v>559</v>
      </c>
      <c r="H23" s="29">
        <f>'Austria'!H$16+'Denmark'!H$15+'Germany'!H$15+'Switzerland'!H$14+'Poland'!H$12</f>
        <v>3151</v>
      </c>
      <c r="I23" s="29">
        <f>'Austria'!I$16+'Denmark'!I$15+'Germany'!I$15+'Switzerland'!I$14+'Poland'!I$12</f>
        <v>3713</v>
      </c>
      <c r="J23" s="29">
        <f>'Austria'!J$16+'Denmark'!J$15+'Germany'!J$15+'Switzerland'!J$14+'Poland'!J$12</f>
        <v>3899</v>
      </c>
      <c r="K23" s="29">
        <f>'Austria'!K$16+'Denmark'!K$16+'Germany'!K$15+'Switzerland'!K$14</f>
        <v>1522</v>
      </c>
      <c r="L23" s="29">
        <f>'Austria'!L$16+'Denmark'!L$16+'Germany'!L$15+'Switzerland'!L$14</f>
        <v>621</v>
      </c>
      <c r="M23" s="29">
        <f>'Austria'!M$16+'Denmark'!M$16+'Germany'!M$15+'Switzerland'!M$14</f>
        <v>1984</v>
      </c>
      <c r="N23" s="29">
        <f>'Austria'!N$16+'Denmark'!N$15+'Germany'!N$15+'Switzerland'!N$14</f>
        <v>1132</v>
      </c>
      <c r="O23" s="29">
        <f>'Austria'!O$16+'Denmark'!O$15+'Germany'!O$15+'Switzerland'!O$14</f>
        <v>1434</v>
      </c>
      <c r="P23" s="36">
        <f>'Austria'!P$16+'Denmark'!P$15+'Germany'!P$15+'Switzerland'!P$14</f>
        <v>616</v>
      </c>
      <c r="Q23" s="20"/>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row>
    <row r="24" ht="13.65" customHeight="1">
      <c r="A24" t="s" s="30">
        <v>63</v>
      </c>
      <c r="B24" s="31">
        <f>(E24-F24)/F24</f>
        <v>-0.169050011594651</v>
      </c>
      <c r="C24" s="32">
        <v>-21580.0653191027</v>
      </c>
      <c r="D24" s="33">
        <v>-25543.6472601743</v>
      </c>
      <c r="E24" s="34">
        <f>'Czech Republic'!E$8+'France'!E$19+'Italy'!E$16+'Spain'!E$6+'Poland'!E$13</f>
        <v>21500</v>
      </c>
      <c r="F24" s="35">
        <f>'Czech Republic'!F$8+'France'!F$19+'Italy'!F$16+'Spain'!F$6+'Poland'!F$13</f>
        <v>25874</v>
      </c>
      <c r="G24" s="29">
        <f>'Czech Republic'!G$8+'France'!G$19+'Italy'!G$16+'Spain'!G$6+'Poland'!G$13</f>
        <v>8036.1</v>
      </c>
      <c r="H24" s="29">
        <f>'Czech Republic'!H$8+'France'!H$19+'Italy'!H$16+'Spain'!H$6+'Poland'!H$13</f>
        <v>28307</v>
      </c>
      <c r="I24" s="29">
        <f>'Czech Republic'!I$8+'France'!I$19+'Italy'!I$16+'Spain'!I$6+'Poland'!I$13</f>
        <v>21236</v>
      </c>
      <c r="J24" s="29">
        <f>'Czech Republic'!J$8+'France'!J$19+'Italy'!J$16+'Spain'!J$6+'Poland'!J$13</f>
        <v>15019.8578878096</v>
      </c>
      <c r="K24" s="29">
        <f>'Czech Republic'!K$8+'France'!K$19+'Italy'!K$16+'Spain'!K$6+'Poland'!K$12+'Poland'!K$13</f>
        <v>19383.8974167647</v>
      </c>
      <c r="L24" s="29">
        <f>'Czech Republic'!L$8+'France'!L$19+'Italy'!L$16+'Spain'!L$6+'Poland'!L$12+'Poland'!L$13</f>
        <v>4019.622273511410</v>
      </c>
      <c r="M24" s="29">
        <f>'Czech Republic'!M$8+'France'!M$19+'Italy'!M$16+'Spain'!M$6+'Poland'!M$12+'Poland'!M$13</f>
        <v>5691.256991975150</v>
      </c>
      <c r="N24" s="29">
        <f>'Czech Republic'!N$8+'France'!N$19+'Italy'!N$16+'Spain'!N$6+'Poland'!N$12+'Poland'!N$13</f>
        <v>7002.601343862280</v>
      </c>
      <c r="O24" s="29">
        <f>'Czech Republic'!O$8+'Italy'!O$16+'Spain'!O$6+'Poland'!O$12+'Poland'!O$13</f>
        <v>11037.81</v>
      </c>
      <c r="P24" s="36">
        <f>'Czech Republic'!P$8+'Italy'!P$16+'Spain'!P$6+'Poland'!P$12+'Poland'!P$13</f>
        <v>9108.700000000001</v>
      </c>
      <c r="Q24" s="20"/>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row>
    <row r="25" ht="13.65" customHeight="1">
      <c r="A25" t="s" s="30">
        <v>114</v>
      </c>
      <c r="B25" s="31">
        <f>(E25-F25)/F25</f>
        <v>-0.360263704921203</v>
      </c>
      <c r="C25" s="32">
        <v>-20393.57</v>
      </c>
      <c r="D25" s="33">
        <v>-17407</v>
      </c>
      <c r="E25" s="34">
        <f>'Germany'!E$16+'Austria'!E$17+'Poland'!E$14</f>
        <v>26467.17</v>
      </c>
      <c r="F25" s="35">
        <f>'Germany'!F$16+'Austria'!F$17+'Poland'!F$14</f>
        <v>41372</v>
      </c>
      <c r="G25" s="29">
        <f>'Germany'!G$16+'Austria'!G$17</f>
        <v>13809</v>
      </c>
      <c r="H25" s="29">
        <f>'Germany'!H$16</f>
        <v>26848</v>
      </c>
      <c r="I25" s="29">
        <f>'Germany'!I$16</f>
        <v>16081</v>
      </c>
      <c r="J25" s="29">
        <f>'Germany'!J$16</f>
        <v>10534</v>
      </c>
      <c r="K25" s="29">
        <f>'Germany'!K$16</f>
        <v>7742</v>
      </c>
      <c r="L25" s="29">
        <f>'Germany'!L$16</f>
        <v>8421</v>
      </c>
      <c r="M25" s="29">
        <f>'Germany'!M$16</f>
        <v>6290</v>
      </c>
      <c r="N25" s="29">
        <f>'Germany'!N$16</f>
        <v>2724</v>
      </c>
      <c r="O25" s="29">
        <f>'Germany'!O$16</f>
        <v>5220</v>
      </c>
      <c r="P25" s="36">
        <f>'Germany'!P$16</f>
        <v>3536</v>
      </c>
      <c r="Q25" s="20"/>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row>
    <row r="26" ht="14.15" customHeight="1">
      <c r="A26" t="s" s="30">
        <v>115</v>
      </c>
      <c r="B26" s="31">
        <f>(E26-F26)/F26</f>
        <v>-0.718272528843156</v>
      </c>
      <c r="C26" s="32">
        <v>-1673.3</v>
      </c>
      <c r="D26" s="80">
        <v>-4503</v>
      </c>
      <c r="E26" s="34">
        <f>'France'!E$21+'France'!E$20+'Italy'!E$17+'Switzerland'!E$12</f>
        <v>1807</v>
      </c>
      <c r="F26" s="81">
        <f>'France'!F$21+'France'!F$20+'Italy'!F$17+'Switzerland'!F$12</f>
        <v>6414</v>
      </c>
      <c r="G26" s="59">
        <f>'France'!G$21+'France'!G$20+'Italy'!G$17+'Switzerland'!G$12</f>
        <v>347</v>
      </c>
      <c r="H26" s="59">
        <f>'France'!H$21+'France'!H$20+'Italy'!H$17+'Switzerland'!H$12</f>
        <v>3683</v>
      </c>
      <c r="I26" s="59">
        <f>'France'!I$21+'France'!I$20+'Italy'!I$17+'Switzerland'!I$12</f>
        <v>3271</v>
      </c>
      <c r="J26" s="59">
        <f>'France'!J$21+'France'!J$20+'Italy'!J$17+'Switzerland'!J$12</f>
        <v>2518</v>
      </c>
      <c r="K26" s="59">
        <f>'France'!K$21+'France'!K$20+'Italy'!K$17+'Switzerland'!K$12</f>
        <v>6114</v>
      </c>
      <c r="L26" s="59">
        <f>'France'!L$21+'France'!L$20+'Italy'!L$17+'Switzerland'!L$12</f>
        <v>2408</v>
      </c>
      <c r="M26" s="59">
        <f>'France'!M$21+'France'!M$20+'Italy'!M$17+'Switzerland'!M$12</f>
        <v>3159.055563033910</v>
      </c>
      <c r="N26" s="59">
        <f>'France'!N$21+'France'!N$20+'Italy'!N$17+'Switzerland'!N$12</f>
        <v>1533</v>
      </c>
      <c r="O26" s="59">
        <f>'Italy'!O$17+'Switzerland'!O$12</f>
        <v>841</v>
      </c>
      <c r="P26" s="60">
        <f>'Italy'!P$17+'Switzerland'!P$12</f>
        <v>0</v>
      </c>
      <c r="Q26" s="82"/>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row>
    <row r="27" ht="14.15" customHeight="1">
      <c r="A27" t="s" s="30">
        <v>116</v>
      </c>
      <c r="B27" s="31">
        <f>(E27-F27)/F27</f>
        <v>-0.889471008245463</v>
      </c>
      <c r="C27" s="32">
        <v>-10004</v>
      </c>
      <c r="D27" s="83">
        <v>-25140</v>
      </c>
      <c r="E27" s="34">
        <f>'Czech Republic'!E$9+'Germany'!E$17+'Poland'!E$15</f>
        <v>5000</v>
      </c>
      <c r="F27" s="84">
        <f>'Czech Republic'!F$9+'Germany'!F$17+'Poland'!F$15</f>
        <v>45237</v>
      </c>
      <c r="G27" s="64">
        <f>'Czech Republic'!G$9+'Germany'!G$17+'Poland'!G$15</f>
        <v>5000</v>
      </c>
      <c r="H27" s="64">
        <f>'Czech Republic'!H$9+'Germany'!H$17+'Poland'!H$15</f>
        <v>10002</v>
      </c>
      <c r="I27" s="64">
        <f>'Czech Republic'!I$9+'Germany'!I$17+'Poland'!I$15</f>
        <v>10085</v>
      </c>
      <c r="J27" s="64">
        <f>'Czech Republic'!J$9+'Germany'!J$17+'Poland'!J$15</f>
        <v>10135</v>
      </c>
      <c r="K27" s="64">
        <f>'Czech Republic'!K$9+'Germany'!K$17+'Poland'!K$15</f>
        <v>7000</v>
      </c>
      <c r="L27" s="64">
        <f>'Czech Republic'!L$9+'Germany'!L$17+'Poland'!L$15</f>
        <v>4001</v>
      </c>
      <c r="M27" s="64">
        <f>'Czech Republic'!M$9+'Germany'!M$17+'Poland'!M$15</f>
        <v>3000</v>
      </c>
      <c r="N27" s="64">
        <f>'Czech Republic'!N$9+'Germany'!N$17+'Poland'!N$15</f>
        <v>1000</v>
      </c>
      <c r="O27" s="64">
        <f>'Czech Republic'!O$9+'Germany'!O$17+'Poland'!O$15</f>
        <v>2000</v>
      </c>
      <c r="P27" s="65">
        <f>'Czech Republic'!P$9+'Germany'!P$17+'Poland'!P$15</f>
        <v>30</v>
      </c>
      <c r="Q27" s="85"/>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row>
    <row r="28" ht="13.65" customHeight="1">
      <c r="A28" t="s" s="30">
        <v>67</v>
      </c>
      <c r="B28" s="31">
        <f>(E28-F28)/F28</f>
        <v>-1</v>
      </c>
      <c r="C28" s="32">
        <v>0</v>
      </c>
      <c r="D28" s="33">
        <v>-100</v>
      </c>
      <c r="E28" s="34">
        <f>'Italy'!E$18</f>
        <v>0</v>
      </c>
      <c r="F28" s="35">
        <f>'Italy'!F$18</f>
        <v>300</v>
      </c>
      <c r="G28" s="29">
        <f>'Italy'!G$18</f>
        <v>9</v>
      </c>
      <c r="H28" s="29">
        <f>'Italy'!H$18</f>
        <v>1179</v>
      </c>
      <c r="I28" s="29">
        <f>'Italy'!I$18</f>
        <v>2813</v>
      </c>
      <c r="J28" s="29">
        <f>'Italy'!J$18</f>
        <v>1884</v>
      </c>
      <c r="K28" s="29">
        <f>'Italy'!K$18</f>
        <v>1796</v>
      </c>
      <c r="L28" s="29">
        <f>'Italy'!L$18</f>
        <v>0</v>
      </c>
      <c r="M28" s="29">
        <f>'Italy'!M$18</f>
        <v>1708.924669945640</v>
      </c>
      <c r="N28" s="29">
        <f>'Italy'!N$18</f>
        <v>2090.1548317637</v>
      </c>
      <c r="O28" s="29">
        <f>'Italy'!O$18</f>
        <v>279.79</v>
      </c>
      <c r="P28" s="36">
        <f>'Italy'!P$18</f>
        <v>1268</v>
      </c>
      <c r="Q28" s="20"/>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row>
    <row r="29" ht="13.65" customHeight="1">
      <c r="A29" t="s" s="30">
        <v>66</v>
      </c>
      <c r="B29" s="31"/>
      <c r="C29" s="32">
        <v>0</v>
      </c>
      <c r="D29" s="33">
        <v>0</v>
      </c>
      <c r="E29" s="34">
        <f>'Czech Republic'!E$10+'UK'!E$9+'Poland'!E$16+'Denmark'!E$16</f>
        <v>0</v>
      </c>
      <c r="F29" s="35">
        <f>'Czech Republic'!F$10+'UK'!F$9+'Poland'!F$16+'Denmark'!F$16</f>
        <v>0</v>
      </c>
      <c r="G29" s="29">
        <f>'Czech Republic'!G$10+'UK'!G$9+'Poland'!G$16+'Denmark'!G$16</f>
        <v>0</v>
      </c>
      <c r="H29" s="29">
        <f>'Czech Republic'!H$10+'UK'!H$9+'Poland'!H$16+'Denmark'!H$16</f>
        <v>0</v>
      </c>
      <c r="I29" s="29">
        <f>'Czech Republic'!I$10+'UK'!I$9+'Poland'!I$16+'Denmark'!I$16</f>
        <v>0</v>
      </c>
      <c r="J29" s="29">
        <f>'Czech Republic'!J$10+'UK'!J$9+'Poland'!J$16+'Denmark'!J$16</f>
        <v>0</v>
      </c>
      <c r="K29" s="29">
        <f>'Czech Republic'!K$10+'UK'!K$9+'Poland'!K$16</f>
        <v>0</v>
      </c>
      <c r="L29" s="29">
        <f>'Czech Republic'!L$10+'UK'!L$9+'Poland'!L$16</f>
        <v>0</v>
      </c>
      <c r="M29" s="29">
        <f>'Czech Republic'!M$10+'UK'!M$9+'Poland'!M$16</f>
        <v>0</v>
      </c>
      <c r="N29" s="29">
        <f>'Czech Republic'!N$10+'UK'!N$9+'Poland'!N$16</f>
        <v>0</v>
      </c>
      <c r="O29" s="29">
        <f>'Czech Republic'!O$10+'UK'!O$9+'Poland'!O$16</f>
        <v>0</v>
      </c>
      <c r="P29" s="36">
        <f>'Czech Republic'!P$10+'UK'!P$9+'Poland'!P$16</f>
        <v>0</v>
      </c>
      <c r="Q29" s="20"/>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row>
    <row r="30" ht="13.65" customHeight="1">
      <c r="A30" t="s" s="30">
        <v>117</v>
      </c>
      <c r="B30" s="31">
        <f>(E30-F30)/F30</f>
        <v>-0.289147188848988</v>
      </c>
      <c r="C30" s="32">
        <v>-11658.61</v>
      </c>
      <c r="D30" s="33">
        <v>-17072.4376</v>
      </c>
      <c r="E30" s="34">
        <f>'Austria'!E$6+'Denmark'!E17+'France'!E$2+'France'!E$24+'France'!E$17+'France'!E$15+'France'!E$13+'Switzerland'!E$17+'UK'!E$10+'Germany'!E$19+'Netherlands'!E$6</f>
        <v>23379.97</v>
      </c>
      <c r="F30" s="35">
        <f>'Austria'!F$6+'Denmark'!F17+'France'!F$2+'France'!F$24+'France'!F$17+'France'!F$15+'France'!F$13+'Switzerland'!F$17+'UK'!F$10+'Germany'!F$19+'Netherlands'!F$6</f>
        <v>32890.0296</v>
      </c>
      <c r="G30" s="29">
        <f>'Austria'!G$6+'Denmark'!G17+'France'!G$2+'France'!G$24+'France'!G$17+'France'!G$15+'France'!G$13+'Switzerland'!G$17+'UK'!G$10+'Germany'!G$19+'Netherlands'!G$6</f>
        <v>3412</v>
      </c>
      <c r="H30" s="29">
        <f>'Austria'!H$6+'Denmark'!H17+'France'!H$2+'France'!H$24+'France'!H$17+'France'!H$15+'France'!H$13+'Switzerland'!H$17+'UK'!H$10+'Germany'!H$19+'Netherlands'!H$6</f>
        <v>24717</v>
      </c>
      <c r="I30" s="29">
        <f>'Austria'!I$6+'Denmark'!I17+'France'!I$2+'France'!I$24+'France'!I$17+'France'!I$15+'France'!I$13+'Switzerland'!I$17+'UK'!I$10+'Germany'!I$19+'Netherlands'!I$6</f>
        <v>21437</v>
      </c>
      <c r="J30" s="29">
        <f>'Austria'!J$6+'Denmark'!J17+'France'!J$2+'France'!J$24+'France'!J$17+'France'!J$15+'France'!J$13+'Switzerland'!J$17+'UK'!J$10+'Germany'!J$19+'Netherlands'!J$6</f>
        <v>23002</v>
      </c>
      <c r="K30" s="29">
        <f>'Austria'!K$6+'Denmark'!K17+'France'!K$2+'France'!K$24+'France'!K$17+'France'!K$15+'France'!K$13+'Switzerland'!K$17+'UK'!K$10+'Germany'!K$19+'Netherlands'!K$6</f>
        <v>12774</v>
      </c>
      <c r="L30" s="29">
        <f>'Austria'!L$6+'Denmark'!L17+'France'!L$2+'France'!L$24+'France'!L$17+'France'!L$15+'France'!L$13+'Switzerland'!L$17+'UK'!L$10+'Germany'!L$19+'Netherlands'!L$6</f>
        <v>4272</v>
      </c>
      <c r="M30" s="29">
        <f>'Austria'!M$6+'Denmark'!M17+'France'!M$2+'France'!M$24+'France'!M$17+'France'!M$15+'France'!M$13+'Switzerland'!M$17+'UK'!M$10+'Germany'!M$19+'Netherlands'!M$6</f>
        <v>6379</v>
      </c>
      <c r="N30" s="29">
        <f>'Austria'!N$6+'Denmark'!N17+'France'!N$2+'France'!N$24+'France'!N$17+'France'!N$15+'France'!N$13+'Switzerland'!N$17+'UK'!N$10+'Germany'!N$19+'Netherlands'!N$6</f>
        <v>3517</v>
      </c>
      <c r="O30" s="29">
        <f>'Austria'!O$6+'Denmark'!O17+'France'!O$2+'France'!O$24+'France'!O$17+'France'!O$15+'France'!O$13+'Switzerland'!O$17+'UK'!O$10+'Germany'!O$19+'Netherlands'!O$6</f>
        <v>5849</v>
      </c>
      <c r="P30" s="36">
        <f>'Austria'!P$6+'Denmark'!P17+'France'!P$2+'France'!P$24+'France'!P$17+'France'!P$15+'France'!P$13+'Switzerland'!P$17+'UK'!P$10+'Germany'!P$19+'Netherlands'!P$6</f>
        <v>699</v>
      </c>
      <c r="Q30" s="20"/>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row>
    <row r="31" ht="14.15" customHeight="1">
      <c r="A31" t="s" s="37">
        <v>118</v>
      </c>
      <c r="B31" s="38">
        <f>(E31-F31)/F31</f>
        <v>-0.697438432113454</v>
      </c>
      <c r="C31" s="39">
        <v>-35044.1</v>
      </c>
      <c r="D31" s="40">
        <v>-82685.0901</v>
      </c>
      <c r="E31" s="41">
        <f>'Austria'!E$2+'Austria'!E$15+'Austria'!E$18+'Austria'!E$19+'Austria'!E$20+'Belgium'!E$9+'Czech Republic'!E$11+'Denmark'!E$3+'Denmark'!E$14+'Denmark'!E$11+'Denmark'!E$18+'Germany'!E$12+'Germany'!E$18+'Germany'!E$20+'Italy'!E$19+'Spain'!E$7+'Switzerland'!E$7+'Switzerland'!E$13+'Switzerland'!E$15+'Switzerland'!E$16+'Switzerland'!E$18+'Netherlands'!E$7+'UK'!E$11+'France'!E$3+'France'!E$7+'France'!E$22+'France'!E$23+'France'!E$25+'Poland'!E$10+'Poland'!E$17</f>
        <v>26042</v>
      </c>
      <c r="F31" s="42">
        <f>'Austria'!F$2+'Austria'!F$15+'Austria'!F$18+'Austria'!F$19+'Austria'!F$20+'Belgium'!F$9+'Czech Republic'!F$11+'Denmark'!F$3+'Denmark'!F$14+'Denmark'!F$11+'Denmark'!F$18+'Germany'!F$12+'Germany'!F$18+'Germany'!F$20+'Italy'!F$19+'Spain'!F$7+'Switzerland'!F$7+'Switzerland'!F$13+'Switzerland'!F$15+'Switzerland'!F$16+'Switzerland'!F$18+'Netherlands'!F$7+'UK'!F$11+'France'!F$3+'France'!F$7+'France'!F$22+'France'!F$23+'France'!F$25+'Poland'!F$10+'Poland'!F$17</f>
        <v>86071.738</v>
      </c>
      <c r="G31" s="43">
        <f>'Austria'!G$2+'Austria'!G$15+'Austria'!G$18+'Austria'!G$19+'Austria'!G$20+'Belgium'!G$9+'Czech Republic'!G$11+'Denmark'!G$3+'Denmark'!G$14+'Denmark'!G$11+'Denmark'!G$18+'Germany'!G$12+'Germany'!G$18+'Germany'!G$20+'Italy'!G$19+'Spain'!G$7+'Switzerland'!G$7+'Switzerland'!G$13+'Switzerland'!G$15+'Switzerland'!G$16+'Switzerland'!G$18+'Netherlands'!G$7+'UK'!G$11+'France'!G$3+'France'!G$7+'France'!G$22+'France'!G$23+'France'!G$25+'Poland'!G$10+'Poland'!G$17</f>
        <v>16955</v>
      </c>
      <c r="H31" s="43">
        <f>'Austria'!H$2+'Austria'!H$15+'Austria'!H$18+'Austria'!H$19+'Austria'!H$20+'Belgium'!H$9+'Czech Republic'!H$11+'Denmark'!H$3+'Denmark'!H$14+'Denmark'!H$11+'Denmark'!H$18+'Germany'!H$12+'Germany'!H$18+'Germany'!H$20+'Italy'!H$19+'Spain'!H$7+'Switzerland'!H$7+'Switzerland'!H$13+'Switzerland'!H$15+'Switzerland'!H$16+'Switzerland'!H$18+'Netherlands'!H$7+'UK'!H$11+'France'!H$3+'France'!H$7+'France'!H$22+'France'!H$23+'France'!H$25+'Poland'!H$10+'Poland'!H$17</f>
        <v>49476</v>
      </c>
      <c r="I31" s="43">
        <f>'Austria'!I$2+'Austria'!I$15+'Austria'!I$18+'Austria'!I$19+'Austria'!I$20+'Belgium'!I$9+'Czech Republic'!I$11+'Denmark'!I$3+'Denmark'!I$14+'Denmark'!I$11+'Denmark'!I$18+'Germany'!I$12+'Germany'!I$18+'Germany'!I$20+'Italy'!I$19+'Spain'!I$7+'Switzerland'!I$7+'Switzerland'!I$13+'Switzerland'!I$15+'Switzerland'!I$16+'Switzerland'!I$18+'Netherlands'!I$7+'UK'!I$11+'France'!I$3+'France'!I$7+'France'!I$22+'France'!I$23+'France'!I$25+'Poland'!I$10+'Poland'!I$17</f>
        <v>54726</v>
      </c>
      <c r="J31" s="43">
        <f>'Austria'!J$2+'Austria'!J$15+'Austria'!J$18+'Austria'!J$19+'Austria'!J$20+'Belgium'!J$9+'Czech Republic'!J$11+'Denmark'!J$3+'Denmark'!J$14+'Denmark'!J$11+'Denmark'!J$18+'Germany'!J$12+'Germany'!J$18+'Germany'!J$20+'Italy'!J$19+'Spain'!J$7+'Switzerland'!J$7+'Switzerland'!J$13+'Switzerland'!J$15+'Switzerland'!J$16+'Switzerland'!J$18+'Netherlands'!J$7+'UK'!J$11+'France'!J$3+'France'!J$7+'France'!J$22+'France'!J$23+'France'!J$25+'Poland'!J$10+'Poland'!J$17</f>
        <v>32265.3</v>
      </c>
      <c r="K31" s="43">
        <f>'Austria'!K$2+'Austria'!K$15+'Austria'!K$18+'Austria'!K$19+'Austria'!K$20+'Belgium'!K$9+'Czech Republic'!K$11+'Denmark'!K$3+'Denmark'!K$14+'Denmark'!K$11+'Denmark'!K$18+'Germany'!K$12+'Germany'!K$18+'Germany'!K$20+'Italy'!K$19+'Spain'!K$7+'Switzerland'!K$7+'Switzerland'!K$13+'Switzerland'!K$15+'Switzerland'!K$16+'Switzerland'!K$18+'Netherlands'!K$7+'UK'!K$11+'France'!K$3+'France'!K$7+'France'!K$22+'France'!K$23+'France'!K$25+'Poland'!K$10+'Poland'!K$17</f>
        <v>55190</v>
      </c>
      <c r="L31" s="43">
        <f>'Austria'!L$2+'Austria'!L$15+'Austria'!L$18+'Austria'!L$19+'Austria'!L$20+'Belgium'!L$9+'Czech Republic'!L$11+'Denmark'!L$3+'Denmark'!L$14+'Denmark'!L$11+'Denmark'!L$18+'Germany'!L$12+'Germany'!L$18+'Germany'!L$20+'Italy'!L$19+'Spain'!L$7+'Switzerland'!L$7+'Switzerland'!L$13+'Switzerland'!L$15+'Switzerland'!L$16+'Switzerland'!L$18+'Netherlands'!L$7+'UK'!L$11+'France'!L$3+'France'!L$7+'France'!L$22+'France'!L$23+'France'!L$25+'Poland'!L$10+'Poland'!L$17</f>
        <v>18840</v>
      </c>
      <c r="M31" s="43">
        <f>'Austria'!M$2+'Austria'!M$15+'Austria'!M$18+'Austria'!M$19+'Austria'!M$20+'Belgium'!M$9+'Czech Republic'!M$11+'Denmark'!M$3+'Denmark'!M$14+'Denmark'!M$11+'Denmark'!M$18+'Germany'!M$12+'Germany'!M$18+'Germany'!M$20+'Italy'!M$19+'Spain'!M$7+'Switzerland'!M$7+'Switzerland'!M$13+'Switzerland'!M$15+'Switzerland'!M$16+'Switzerland'!M$18+'Netherlands'!M$7+'UK'!M$11+'France'!M$3+'France'!M$7+'France'!M$22+'France'!M$23+'France'!M$25+'Poland'!M$10+'Poland'!M$17</f>
        <v>31799.0298420916</v>
      </c>
      <c r="N31" s="43">
        <f>'Austria'!N$2+'Austria'!N$15+'Austria'!N$18+'Austria'!N$19+'Austria'!N$20+'Belgium'!N$9+'Czech Republic'!N$11+'Denmark'!N$3+'Denmark'!N$14+'Denmark'!N$11+'Denmark'!N$18+'Germany'!N$12+'Germany'!N$18+'Germany'!N$20+'Italy'!N$19+'Spain'!N$7+'Switzerland'!N$7+'Switzerland'!N$13+'Switzerland'!N$15+'Switzerland'!N$16+'Switzerland'!N$18+'Netherlands'!N$7+'UK'!N$11+'France'!N$3+'France'!N$7+'France'!N$22+'France'!N$23+'France'!N$25+'Poland'!N$10+'Poland'!N$17</f>
        <v>33516.3234011822</v>
      </c>
      <c r="O31" s="43">
        <f>'Austria'!O$2+'Austria'!O$15+'Austria'!O$18+'Austria'!O$19+'Austria'!O$20+'Belgium'!O$9+'Czech Republic'!O$11+'Denmark'!O$3+'Denmark'!O$14+'Denmark'!O$11+'Denmark'!O$18+'Germany'!O$12+'Germany'!O$18+'Germany'!O$20+'Italy'!O$19+'Spain'!O$7+'Switzerland'!O$7+'Switzerland'!O$13+'Switzerland'!O$15+'Switzerland'!O$16+'Switzerland'!O$18+'Netherlands'!O$7+'UK'!O$11+'France'!O$3+'France'!O$7+'France'!O$22+'France'!O$23+'France'!O$25+'Poland'!O$10+'Poland'!O$17</f>
        <v>30695</v>
      </c>
      <c r="P31" s="44">
        <f>'Austria'!P$2+'Austria'!P$15+'Austria'!P$18+'Austria'!P$19+'Austria'!P$20+'Belgium'!P$9+'Czech Republic'!P$11+'Denmark'!P$3+'Denmark'!P$14+'Denmark'!P$11+'Denmark'!P$18+'Germany'!P$12+'Germany'!P$18+'Germany'!P$20+'Italy'!P$19+'Spain'!P$7+'Switzerland'!P$7+'Switzerland'!P$13+'Switzerland'!P$15+'Switzerland'!P$16+'Switzerland'!P$18+'Netherlands'!P$7+'UK'!P$11+'France'!P$3+'France'!P$7+'France'!P$22+'France'!P$23+'France'!P$25+'Poland'!P$10+'Poland'!P$17</f>
        <v>21857</v>
      </c>
      <c r="Q31" s="20"/>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row>
    <row r="32" ht="14.65" customHeight="1">
      <c r="A32" t="s" s="11">
        <v>119</v>
      </c>
      <c r="B32" s="45">
        <f>(E32-F32)/F32</f>
        <v>-0.333191554133643</v>
      </c>
      <c r="C32" s="46">
        <v>-467863.416026596</v>
      </c>
      <c r="D32" s="47">
        <v>-578818.641733163</v>
      </c>
      <c r="E32" s="48">
        <f>SUM(E2:E31)</f>
        <v>656959.4300000001</v>
      </c>
      <c r="F32" s="49">
        <f>SUM(F2:F31)</f>
        <v>985229.6174</v>
      </c>
      <c r="G32" s="50">
        <f>SUM(G2:G31)</f>
        <v>342561.4</v>
      </c>
      <c r="H32" s="50">
        <f>SUM(H2:H31)</f>
        <v>785897</v>
      </c>
      <c r="I32" s="50">
        <f>SUM(I2:I31)</f>
        <v>798024</v>
      </c>
      <c r="J32" s="50">
        <f>SUM(J2:J31)</f>
        <v>747455.374422848</v>
      </c>
      <c r="K32" s="50">
        <f>SUM(K2:K31)</f>
        <v>749011.802363939</v>
      </c>
      <c r="L32" s="50">
        <f>SUM(L2:L31)</f>
        <v>389690.808781553</v>
      </c>
      <c r="M32" s="50">
        <f>SUM(M2:M31)</f>
        <v>578225</v>
      </c>
      <c r="N32" s="50">
        <f>SUM(N2:N31)</f>
        <v>486505.43082988</v>
      </c>
      <c r="O32" s="50">
        <f>SUM(O2:O31)</f>
        <v>566472.96</v>
      </c>
      <c r="P32" s="51">
        <f>SUM(P2:P31)</f>
        <v>569929.4</v>
      </c>
      <c r="Q32" s="20"/>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row>
    <row r="33" ht="14.15" customHeight="1">
      <c r="A33" t="s" s="66">
        <v>120</v>
      </c>
      <c r="B33" s="52"/>
      <c r="C33" s="52"/>
      <c r="D33" s="52"/>
      <c r="E33" s="52"/>
      <c r="F33" s="52"/>
      <c r="G33" s="52"/>
      <c r="H33" s="52"/>
      <c r="I33" s="52"/>
      <c r="J33" s="52"/>
      <c r="K33" s="52"/>
      <c r="L33" s="52"/>
      <c r="M33" s="52"/>
      <c r="N33" s="52"/>
      <c r="O33" s="52"/>
      <c r="P33" s="52"/>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row>
    <row r="34" ht="14.15" customHeight="1">
      <c r="A34" s="54"/>
      <c r="B34" s="54"/>
      <c r="C34" s="54"/>
      <c r="D34" s="54"/>
      <c r="E34" s="54"/>
      <c r="F34" s="54"/>
      <c r="G34" s="54"/>
      <c r="H34" s="54"/>
      <c r="I34" s="54"/>
      <c r="J34" s="54"/>
      <c r="K34" s="54"/>
      <c r="L34" s="54"/>
      <c r="M34" s="54"/>
      <c r="N34" s="54"/>
      <c r="O34" s="54"/>
      <c r="P34" s="54"/>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row>
    <row r="35" ht="14.65" customHeight="1">
      <c r="A35" t="s" s="11">
        <v>100</v>
      </c>
      <c r="B35" t="s" s="12">
        <v>44</v>
      </c>
      <c r="C35" t="s" s="13">
        <v>45</v>
      </c>
      <c r="D35" t="s" s="14">
        <v>46</v>
      </c>
      <c r="E35" s="15">
        <v>43983</v>
      </c>
      <c r="F35" s="16">
        <v>43617</v>
      </c>
      <c r="G35" s="17">
        <v>43252</v>
      </c>
      <c r="H35" s="18">
        <v>42887</v>
      </c>
      <c r="I35" s="18">
        <v>42156</v>
      </c>
      <c r="J35" s="18">
        <v>41791</v>
      </c>
      <c r="K35" s="18">
        <v>41426</v>
      </c>
      <c r="L35" s="18">
        <v>41061</v>
      </c>
      <c r="M35" s="18">
        <v>40695</v>
      </c>
      <c r="N35" s="18">
        <v>40330</v>
      </c>
      <c r="O35" s="18">
        <v>39965</v>
      </c>
      <c r="P35" s="19">
        <v>39965</v>
      </c>
      <c r="Q35" s="20"/>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row>
    <row r="36" ht="14.15" customHeight="1">
      <c r="A36" t="s" s="21">
        <v>121</v>
      </c>
      <c r="B36" s="22"/>
      <c r="C36" s="23">
        <v>0</v>
      </c>
      <c r="D36" s="24">
        <v>-5606.922843992480</v>
      </c>
      <c r="E36" s="25">
        <f>'Italy'!E$24</f>
        <v>0</v>
      </c>
      <c r="F36" s="26">
        <f>'Italy'!F$24</f>
        <v>0</v>
      </c>
      <c r="G36" s="27">
        <f>'Italy'!G$24</f>
        <v>1652.842687997420</v>
      </c>
      <c r="H36" s="27">
        <f>'Italy'!H$24</f>
        <v>0</v>
      </c>
      <c r="I36" s="27">
        <f>'Italy'!I$24</f>
        <v>54.1625927076461</v>
      </c>
      <c r="J36" s="27">
        <f>'Italy'!J$24</f>
        <v>0</v>
      </c>
      <c r="K36" s="27">
        <f>'Italy'!K$24</f>
        <v>0</v>
      </c>
      <c r="L36" s="27">
        <f>'Italy'!L$24</f>
        <v>0</v>
      </c>
      <c r="M36" s="27">
        <f>'Italy'!M$24</f>
        <v>0</v>
      </c>
      <c r="N36" s="27">
        <f>'Italy'!N$24</f>
        <v>0</v>
      </c>
      <c r="O36" s="27">
        <f>'Italy'!O$24</f>
        <v>0</v>
      </c>
      <c r="P36" s="28">
        <f>'Italy'!P$24</f>
        <v>0</v>
      </c>
      <c r="Q36" s="20"/>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row>
    <row r="37" ht="13.65" customHeight="1">
      <c r="A37" t="s" s="30">
        <v>122</v>
      </c>
      <c r="B37" s="31">
        <f>(E37-F37)/F37</f>
        <v>4.17241379310345</v>
      </c>
      <c r="C37" s="32">
        <v>-231.583726371944</v>
      </c>
      <c r="D37" s="33">
        <v>-258.742578199287</v>
      </c>
      <c r="E37" s="34">
        <f>'Spain'!E$12</f>
        <v>150</v>
      </c>
      <c r="F37" s="35">
        <f>'Spain'!F$12</f>
        <v>29</v>
      </c>
      <c r="G37" s="29">
        <f>'Spain'!G$12</f>
        <v>104</v>
      </c>
      <c r="H37" s="29">
        <f>'Spain'!H$12</f>
        <v>216</v>
      </c>
      <c r="I37" s="29">
        <f>'Spain'!I$12</f>
        <v>16</v>
      </c>
      <c r="J37" s="29">
        <f>'Spain'!J$12</f>
        <v>2.23257270562332</v>
      </c>
      <c r="K37" s="29">
        <f>'Spain'!K$12</f>
        <v>230.772984075761</v>
      </c>
      <c r="L37" s="29">
        <f>'Spain'!L$12</f>
        <v>0</v>
      </c>
      <c r="M37" s="29">
        <f>'Spain'!M$12</f>
        <v>690</v>
      </c>
      <c r="N37" s="29">
        <f>'Spain'!N$12</f>
        <v>73.1448786811826</v>
      </c>
      <c r="O37" s="29">
        <f>'Spain'!O$12</f>
        <v>137</v>
      </c>
      <c r="P37" s="36">
        <f>'Spain'!P$12</f>
        <v>4</v>
      </c>
      <c r="Q37" s="20"/>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row>
    <row r="38" ht="13.65" customHeight="1">
      <c r="A38" t="s" s="30">
        <v>123</v>
      </c>
      <c r="B38" s="31">
        <f>(E38-F38)/F38</f>
        <v>0.0757575757575758</v>
      </c>
      <c r="C38" s="32">
        <v>-64.6202752930819</v>
      </c>
      <c r="D38" s="33">
        <v>-293.236628859914</v>
      </c>
      <c r="E38" s="34">
        <f>'Spain'!E$13</f>
        <v>71</v>
      </c>
      <c r="F38" s="35">
        <f>'Spain'!F$13</f>
        <v>66</v>
      </c>
      <c r="G38" s="29">
        <f>'Spain'!G$13</f>
        <v>105</v>
      </c>
      <c r="H38" s="29">
        <f>'Spain'!H$13</f>
        <v>0</v>
      </c>
      <c r="I38" s="29">
        <f>'Spain'!I$13</f>
        <v>71</v>
      </c>
      <c r="J38" s="29">
        <f>'Spain'!J$13</f>
        <v>28.1862304084945</v>
      </c>
      <c r="K38" s="29">
        <f>'Spain'!K$13</f>
        <v>303.716840976312</v>
      </c>
      <c r="L38" s="29">
        <f>'Spain'!L$13</f>
        <v>5.52677788156538</v>
      </c>
      <c r="M38" s="29">
        <f>'Spain'!M$13</f>
        <v>188</v>
      </c>
      <c r="N38" s="29">
        <f>'Spain'!N$13</f>
        <v>405.400281122333</v>
      </c>
      <c r="O38" s="29">
        <f>'Spain'!O$13</f>
        <v>534</v>
      </c>
      <c r="P38" s="36">
        <f>'Spain'!P$13</f>
        <v>0</v>
      </c>
      <c r="Q38" s="20"/>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row>
    <row r="39" ht="13.65" customHeight="1">
      <c r="A39" t="s" s="30">
        <v>124</v>
      </c>
      <c r="B39" s="31">
        <f>(E39-F39)/F39</f>
        <v>-0.321933897679121</v>
      </c>
      <c r="C39" s="32">
        <v>-47995.8853014268</v>
      </c>
      <c r="D39" s="33">
        <v>-74010.6931918288</v>
      </c>
      <c r="E39" s="34">
        <f>'Belgium'!E$15+'Denmark'!E$23+'Italy'!E$25+'Poland'!E$22+'Spain'!E$14+'Switzerland'!E$24+'Netherlands'!E$12+'UK'!E$16+'Czech Republic'!E$16+'France'!E$32</f>
        <v>40361</v>
      </c>
      <c r="F39" s="35">
        <f>'Belgium'!F$15+'Denmark'!F$23+'Italy'!F$25+'Poland'!F$22+'Spain'!F$14+'Switzerland'!F$24+'Netherlands'!F$12+'UK'!F$16+'Czech Republic'!F$16+'France'!F$32</f>
        <v>59523.6952</v>
      </c>
      <c r="G39" s="29">
        <f>'Belgium'!G$15+'Denmark'!G$23+'Italy'!G$25+'Poland'!G$22+'Spain'!G$14+'Switzerland'!G$24+'Netherlands'!G$12+'UK'!G$16+'Czech Republic'!G$16+'France'!G$32</f>
        <v>47481.7809362306</v>
      </c>
      <c r="H39" s="29">
        <f>'Belgium'!H$15+'Denmark'!H$23+'Italy'!H$25+'Poland'!H$22+'Spain'!H$14+'Switzerland'!H$24+'Netherlands'!H$12+'UK'!H$16+'Czech Republic'!H$16+'France'!H$32</f>
        <v>46413</v>
      </c>
      <c r="I39" s="29">
        <f>'Belgium'!I$15+'Denmark'!I$23+'Italy'!I$25+'Poland'!I$22+'Spain'!I$14+'Switzerland'!I$24+'Netherlands'!I$12+'UK'!I$16+'Czech Republic'!I$16+'France'!I$32</f>
        <v>65783.7115046464</v>
      </c>
      <c r="J39" s="29">
        <f>'Belgium'!J$15+'Denmark'!J$23+'Italy'!J$25+'Poland'!J$22+'Spain'!J$14+'Switzerland'!J$24+'Netherlands'!J$12+'UK'!J$16+'Czech Republic'!J$16+'France'!J$32</f>
        <v>45624.0211267355</v>
      </c>
      <c r="K39" s="29">
        <f>'Belgium'!K$15+'Denmark'!K$23+'Italy'!K$25+'Poland'!K$22+'Spain'!K$14+'Switzerland'!K$24+'Netherlands'!K$12+'UK'!K$16+'Czech Republic'!K$16+'France'!K$32</f>
        <v>35700.8791629494</v>
      </c>
      <c r="L39" s="29">
        <f>'Belgium'!L$15+'Denmark'!L$23+'Italy'!L$25+'Poland'!L$22+'Spain'!L$14+'Switzerland'!L$24+'Netherlands'!L$12+'UK'!L$16+'Czech Republic'!L$16+'France'!L$32</f>
        <v>15996.8347944537</v>
      </c>
      <c r="M39" s="29">
        <f>'Belgium'!M$15+'Denmark'!M$23+'Italy'!M$25+'Poland'!M$22+'Spain'!M$14+'Switzerland'!M$24+'Netherlands'!M$12+'UK'!M$16+'Czech Republic'!M$16+'France'!M$32</f>
        <v>41577</v>
      </c>
      <c r="N39" s="29">
        <f>'Belgium'!N$15+'Denmark'!N$23+'Italy'!N$25+'Poland'!N$22+'Spain'!N$14+'Switzerland'!N$24+'Netherlands'!N$12+'UK'!N$16+'Czech Republic'!N$16+'France'!N$33</f>
        <v>41231</v>
      </c>
      <c r="O39" s="29">
        <f>'Belgium'!O$15+'Denmark'!O$23+'Italy'!O$25+'Poland'!O$22+'Spain'!O$14+'Switzerland'!O$24+'Netherlands'!O$12+'UK'!O$16+'Czech Republic'!O$16</f>
        <v>36952</v>
      </c>
      <c r="P39" s="36">
        <f>'Belgium'!P$15+'Denmark'!P$23+'Italy'!P$25+'Poland'!P$22+'Spain'!P$14+'Switzerland'!P$24+'Netherlands'!P$12+'UK'!P$16+'Czech Republic'!P$16</f>
        <v>18999</v>
      </c>
      <c r="Q39" s="20"/>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row>
    <row r="40" ht="13.65" customHeight="1">
      <c r="A40" t="s" s="30">
        <v>125</v>
      </c>
      <c r="B40" s="31">
        <f>(E40-F40)/F40</f>
        <v>-0.666666666666667</v>
      </c>
      <c r="C40" s="32">
        <v>-18</v>
      </c>
      <c r="D40" s="33">
        <v>-291.902147081350</v>
      </c>
      <c r="E40" s="34">
        <f>'Belgium'!E$16+'Italy'!E$26+'Poland'!E$23+'Netherlands'!E$13+'UK'!E$17+'France'!E$33+'Denmark'!E$24</f>
        <v>4</v>
      </c>
      <c r="F40" s="35">
        <f>'Belgium'!F$16+'Italy'!F$26+'Poland'!F$23+'Netherlands'!F$13+'UK'!F$17+'France'!F$33+'Denmark'!F$24</f>
        <v>12</v>
      </c>
      <c r="G40" s="29">
        <f>'Belgium'!G$16+'Italy'!G$26+'Poland'!G$23+'Netherlands'!G$13+'UK'!G$17+'France'!G$33+'Denmark'!G$24</f>
        <v>76</v>
      </c>
      <c r="H40" s="29">
        <f>'Belgium'!H$16+'Italy'!H$26+'Poland'!H$23+'Netherlands'!H$13+'UK'!H$17+'France'!H$33+'Denmark'!H$24</f>
        <v>0</v>
      </c>
      <c r="I40" s="29">
        <f>'Belgium'!I$16+'Italy'!I$26+'Poland'!I$23+'Netherlands'!I$13+'UK'!I$17+'France'!I$33+'Denmark'!I$24</f>
        <v>58</v>
      </c>
      <c r="J40" s="29">
        <f>'Belgium'!J$16+'Italy'!J$26+'Poland'!J$23+'Netherlands'!J$13+'UK'!J$17+'France'!J$33+'Denmark'!J$24</f>
        <v>3</v>
      </c>
      <c r="K40" s="29">
        <f>'Belgium'!K$16+'Italy'!K$26+'Poland'!K$23+'Netherlands'!K$13+'UK'!K$17+'France'!K$33+'Denmark'!K$24</f>
        <v>3</v>
      </c>
      <c r="L40" s="29">
        <f>'Belgium'!L$16+'Italy'!L$26+'Poland'!L$23+'Netherlands'!L$13+'UK'!L$17+'France'!L$33+'Denmark'!L$24</f>
        <v>0</v>
      </c>
      <c r="M40" s="29">
        <f>'Belgium'!M$16+'Italy'!M$26+'Poland'!M$23+'Netherlands'!M$13+'UK'!M$17+'France'!M$33+'Denmark'!M$24</f>
        <v>0</v>
      </c>
      <c r="N40" s="29">
        <f>'Belgium'!N$16+'Italy'!N$26+'Poland'!N$23+'Netherlands'!N$13+'UK'!N$17+'France'!N$34</f>
        <v>0</v>
      </c>
      <c r="O40" s="29">
        <f>'Belgium'!O$16+'Italy'!O$26+'Poland'!O$23+'Netherlands'!O$13+'UK'!O$17</f>
        <v>0</v>
      </c>
      <c r="P40" s="36">
        <f>'Belgium'!P$16+'Italy'!P$26+'Poland'!P$23+'Netherlands'!P$13+'UK'!P$17</f>
        <v>0</v>
      </c>
      <c r="Q40" s="20"/>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row>
    <row r="41" ht="13.65" customHeight="1">
      <c r="A41" t="s" s="30">
        <v>126</v>
      </c>
      <c r="B41" s="31"/>
      <c r="C41" s="32">
        <v>0</v>
      </c>
      <c r="D41" s="33">
        <v>-810.358539711977</v>
      </c>
      <c r="E41" s="34">
        <f>'Italy'!E$27</f>
        <v>0</v>
      </c>
      <c r="F41" s="35">
        <f>'Italy'!F$27</f>
        <v>0</v>
      </c>
      <c r="G41" s="29">
        <f>'Italy'!G$27</f>
        <v>873.419788816127</v>
      </c>
      <c r="H41" s="29">
        <f>'Italy'!H$27</f>
        <v>0</v>
      </c>
      <c r="I41" s="29">
        <f>'Italy'!I$27</f>
        <v>4.25</v>
      </c>
      <c r="J41" s="29">
        <f>'Italy'!J$27</f>
        <v>0</v>
      </c>
      <c r="K41" s="29">
        <f>'Italy'!K$27</f>
        <v>610</v>
      </c>
      <c r="L41" s="29">
        <f>'Italy'!L$27</f>
        <v>0</v>
      </c>
      <c r="M41" s="29">
        <f>'Italy'!M$27</f>
        <v>0</v>
      </c>
      <c r="N41" s="29">
        <f>'Italy'!N$27</f>
        <v>0</v>
      </c>
      <c r="O41" s="29">
        <f>'Italy'!O$27</f>
        <v>0</v>
      </c>
      <c r="P41" s="36">
        <f>'Italy'!P$27</f>
        <v>0</v>
      </c>
      <c r="Q41" s="20"/>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row>
    <row r="42" ht="13.65" customHeight="1">
      <c r="A42" t="s" s="30">
        <v>127</v>
      </c>
      <c r="B42" s="31">
        <f>(E42-F42)/F42</f>
        <v>-1</v>
      </c>
      <c r="C42" s="32">
        <v>-12058</v>
      </c>
      <c r="D42" s="33">
        <v>-7812</v>
      </c>
      <c r="E42" s="34">
        <f>'Portugal'!E$14</f>
        <v>0</v>
      </c>
      <c r="F42" s="35">
        <f>'Portugal'!F$14</f>
        <v>4925</v>
      </c>
      <c r="G42" s="29"/>
      <c r="H42" s="29"/>
      <c r="I42" s="29"/>
      <c r="J42" s="29"/>
      <c r="K42" s="29"/>
      <c r="L42" s="29"/>
      <c r="M42" s="29"/>
      <c r="N42" s="29">
        <f>'Portugal'!O$13</f>
        <v>0</v>
      </c>
      <c r="O42" s="29">
        <f>'Portugal'!P$13</f>
        <v>0</v>
      </c>
      <c r="P42" s="36">
        <f>'Portugal'!Q$13</f>
        <v>0</v>
      </c>
      <c r="Q42" s="20"/>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row>
    <row r="43" ht="14.15" customHeight="1">
      <c r="A43" t="s" s="37">
        <v>118</v>
      </c>
      <c r="B43" s="38">
        <f>(E43-F43)/F43</f>
        <v>-0.264902707711315</v>
      </c>
      <c r="C43" s="39">
        <v>-2166.571691217670</v>
      </c>
      <c r="D43" s="40">
        <v>-2404.353297483880</v>
      </c>
      <c r="E43" s="41">
        <f>'Belgium'!E$18+'Belgium'!E$17+'Denmark'!E$25+'Germany'!E$25+'Italy'!E$28+'Poland'!E$24+'Spain'!E$15+'Spain'!E$16+'Switzerland'!E$23+'Switzerland'!E$25+'Switzerland'!E$26+'Netherlands'!E$14+'UK'!E$18+'Czech Republic'!E$17+'Czech Republic'!E$18+'Czech Republic'!E$19+'Czech Republic'!E$20+'France'!E$31+'France'!E$35+'France'!E$36+'France'!E$37+'France'!E$30</f>
        <v>714</v>
      </c>
      <c r="F43" s="42">
        <f>'Belgium'!F$18+'Belgium'!F$17+'Denmark'!F$25+'Germany'!F$25+'Italy'!F$28+'Poland'!F$24+'Spain'!F$15+'Spain'!F$16+'Switzerland'!F$23+'Switzerland'!F$25+'Switzerland'!F$26+'Netherlands'!F$14+'UK'!F$18+'Czech Republic'!F$17+'Czech Republic'!F$18+'Czech Republic'!F$19+'Czech Republic'!F$20+'France'!F$31+'France'!F$35+'France'!F$36+'France'!F$37+'France'!F$30</f>
        <v>971.3</v>
      </c>
      <c r="G43" s="43">
        <f>'Belgium'!G$18+'Belgium'!G$17+'Denmark'!G$25+'Germany'!G$25+'Italy'!G$28+'Poland'!G$24+'Spain'!G$15+'Spain'!G$16+'Switzerland'!G$23+'Switzerland'!G$25+'Switzerland'!G$26+'Netherlands'!G$14+'UK'!G$18+'Czech Republic'!G$17+'Czech Republic'!G$18+'Czech Republic'!G$19+'Czech Republic'!G$20+'France'!G$31+'France'!G$35+'France'!G$36+'France'!G$37+'France'!G$30</f>
        <v>302</v>
      </c>
      <c r="H43" s="43">
        <f>'Belgium'!H$18+'Belgium'!H$17+'Denmark'!H$25+'Germany'!H$25+'Italy'!H$28+'Poland'!H$24+'Spain'!H$15+'Spain'!H$16+'Switzerland'!H$23+'Switzerland'!H$25+'Switzerland'!H$26+'Netherlands'!H$14+'UK'!H$18+'Czech Republic'!H$17+'Czech Republic'!H$18+'Czech Republic'!H$19+'Czech Republic'!H$20+'France'!H$31+'France'!H$35+'France'!H$36+'France'!H$37+'France'!H$30</f>
        <v>254</v>
      </c>
      <c r="I43" s="43">
        <f>'Belgium'!I$18+'Belgium'!I$17+'Denmark'!I$25+'Germany'!I$25+'Italy'!I$28+'Poland'!I$24+'Spain'!I$15+'Spain'!I$16+'Switzerland'!I$23+'Switzerland'!I$25+'Switzerland'!I$26+'Netherlands'!I$14+'UK'!I$18+'Czech Republic'!I$17+'Czech Republic'!I$18+'Czech Republic'!I$19+'Czech Republic'!I$20+'France'!I$31+'France'!I$35+'France'!I$36+'France'!I$37+'France'!I$30</f>
        <v>125</v>
      </c>
      <c r="J43" s="43">
        <f>'Belgium'!J$18+'Belgium'!J$17+'Denmark'!J$25+'Germany'!J$25+'Italy'!J$28+'Poland'!J$24+'Spain'!J$15+'Spain'!J$16+'Switzerland'!J$23+'Switzerland'!J$25+'Switzerland'!J$26+'Netherlands'!J$14+'UK'!J$18+'Czech Republic'!J$17+'Czech Republic'!J$18+'Czech Republic'!J$19+'Czech Republic'!J$20+'France'!J$31+'France'!J$35+'France'!J$36+'France'!J$37+'France'!J$30</f>
        <v>288</v>
      </c>
      <c r="K43" s="43">
        <f>'Belgium'!K$18+'Belgium'!K$17+'Denmark'!K$25+'Germany'!K$25+'Italy'!K$28+'Poland'!K$24+'Spain'!K$15+'Spain'!K$16+'Switzerland'!K$23+'Switzerland'!K$25+'Switzerland'!K$26+'Netherlands'!K$14+'UK'!K$18+'Czech Republic'!K$17+'Czech Republic'!K$18+'Czech Republic'!K$19+'Czech Republic'!K$20+'France'!K$31+'France'!K$35+'France'!K$36+'France'!K$37+'France'!K$30</f>
        <v>1165.935174821150</v>
      </c>
      <c r="L43" s="43">
        <f>'Belgium'!L$18+'Belgium'!L$17+'Denmark'!L$25+'Germany'!L$25+'Italy'!L$28+'Poland'!L$24+'Spain'!L$15+'Spain'!L$16+'Switzerland'!L$23+'Switzerland'!L$25+'Switzerland'!L$26+'Netherlands'!L$14+'UK'!L$18+'Czech Republic'!L$17+'Czech Republic'!L$18+'Czech Republic'!L$19+'Czech Republic'!L$20+'France'!L$31+'France'!L$35+'France'!L$36+'France'!L$37+'France'!L$30</f>
        <v>921</v>
      </c>
      <c r="M43" s="43">
        <f>'Belgium'!M$18+'Belgium'!M$17+'Denmark'!M$25+'Germany'!M$25+'Italy'!M$28+'Poland'!M$24+'Spain'!M$15+'Spain'!M$16+'Switzerland'!M$23+'Switzerland'!M$25+'Switzerland'!M$26+'Netherlands'!M$14+'UK'!M$18+'Czech Republic'!M$17+'Czech Republic'!M$18+'Czech Republic'!M$19+'Czech Republic'!M$20+'France'!M$31+'France'!M$35+'France'!M$36+'France'!M$37+'France'!M$30</f>
        <v>560</v>
      </c>
      <c r="N43" s="43">
        <f>'Belgium'!N$18+'Belgium'!N$17+'Denmark'!N$25+'Germany'!N$25+'Italy'!N$28+'Poland'!N$24+'Spain'!N$15+'Spain'!N$16+'Switzerland'!N$23+'Switzerland'!N$25+'Switzerland'!N$26+'Switzerland'!N$27+'Netherlands'!N$14+'UK'!N$18+'Czech Republic'!N$17+'Czech Republic'!N$18+'Czech Republic'!N$19+'Czech Republic'!N$20+'France'!N$31+'France'!N$35+'France'!N$36+'France'!N$37+'France'!N$30</f>
        <v>261</v>
      </c>
      <c r="O43" s="43">
        <f>'Belgium'!O$18+'Denmark'!O$25+'Germany'!O$25+'Italy'!O$28+'Poland'!O$24+'Spain'!O$15+'Spain'!O$16+'Switzerland'!O$23+'Switzerland'!O$25+'Switzerland'!O$26+'Netherlands'!O$14+'UK'!O$18+'Czech Republic'!O$17+'Czech Republic'!O$20</f>
        <v>209</v>
      </c>
      <c r="P43" s="44">
        <f>'Belgium'!P$18+'Denmark'!P$25+'Germany'!P$25+'Italy'!P$28+'Poland'!P$24+'Spain'!P$15+'Spain'!P$16+'Switzerland'!P$23+'Switzerland'!P$25+'Switzerland'!P$26+'Netherlands'!P$14+'UK'!P$18+'Czech Republic'!P$17+'Czech Republic'!P$20</f>
        <v>93</v>
      </c>
      <c r="Q43" s="20"/>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row>
    <row r="44" ht="14.65" customHeight="1">
      <c r="A44" t="s" s="11">
        <v>119</v>
      </c>
      <c r="B44" s="45">
        <f>(E44-F44)/F44</f>
        <v>-0.369725410512948</v>
      </c>
      <c r="C44" s="46">
        <v>-62534.6609943095</v>
      </c>
      <c r="D44" s="47">
        <v>-91488.2092271577</v>
      </c>
      <c r="E44" s="48">
        <f>SUM(E36:E43)</f>
        <v>41300</v>
      </c>
      <c r="F44" s="49">
        <f>SUM(F36:F43)</f>
        <v>65526.9952</v>
      </c>
      <c r="G44" s="50">
        <f>SUM(G36:G43)</f>
        <v>50595.0434130441</v>
      </c>
      <c r="H44" s="50">
        <f>SUM(H36:H43)</f>
        <v>46883</v>
      </c>
      <c r="I44" s="50">
        <f>SUM(I36:I43)</f>
        <v>66112.124097354</v>
      </c>
      <c r="J44" s="50">
        <f>SUM(J36:J43)</f>
        <v>45945.4399298496</v>
      </c>
      <c r="K44" s="50">
        <f>SUM(K36:K43)</f>
        <v>38014.3041628226</v>
      </c>
      <c r="L44" s="50">
        <f>SUM(L36:L43)</f>
        <v>16923.3615723353</v>
      </c>
      <c r="M44" s="50">
        <f>SUM(M36:M43)</f>
        <v>43015</v>
      </c>
      <c r="N44" s="50">
        <f>SUM(N36:N43)</f>
        <v>41970.5451598035</v>
      </c>
      <c r="O44" s="50">
        <f>SUM(O36:O43)</f>
        <v>37832</v>
      </c>
      <c r="P44" s="51">
        <f>SUM(P36:P43)</f>
        <v>19096</v>
      </c>
      <c r="Q44" s="20"/>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row>
    <row r="45" ht="14.15" customHeight="1">
      <c r="A45" t="s" s="66">
        <v>98</v>
      </c>
      <c r="B45" s="52"/>
      <c r="C45" s="52"/>
      <c r="D45" s="52"/>
      <c r="E45" s="52"/>
      <c r="F45" s="52"/>
      <c r="G45" s="52"/>
      <c r="H45" s="52"/>
      <c r="I45" s="52"/>
      <c r="J45" s="52"/>
      <c r="K45" s="52"/>
      <c r="L45" s="52"/>
      <c r="M45" s="52"/>
      <c r="N45" s="52"/>
      <c r="O45" s="52"/>
      <c r="P45" s="52"/>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row>
    <row r="46" ht="13.6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row>
    <row r="47" ht="13.6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row>
  </sheetData>
  <pageMargins left="0.75" right="0.75" top="1" bottom="1" header="0.5" footer="0.5"/>
  <pageSetup firstPageNumber="1" fitToHeight="1" fitToWidth="1" scale="79" useFirstPageNumber="0" orientation="landscape"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R32"/>
  <sheetViews>
    <sheetView workbookViewId="0" showGridLines="0" defaultGridColor="1"/>
  </sheetViews>
  <sheetFormatPr defaultColWidth="9.16667" defaultRowHeight="13.2" customHeight="1" outlineLevelRow="0" outlineLevelCol="0"/>
  <cols>
    <col min="1" max="1" width="18.6719" style="86" customWidth="1"/>
    <col min="2" max="2" width="10.6719" style="86" customWidth="1"/>
    <col min="3" max="3" width="11.5" style="86" customWidth="1"/>
    <col min="4" max="6" width="12" style="86" customWidth="1"/>
    <col min="7" max="7" width="12.3516" style="86" customWidth="1"/>
    <col min="8" max="18" width="10.1719" style="86" customWidth="1"/>
    <col min="19" max="256" width="9.17188" style="86"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row>
    <row r="2" ht="14.15" customHeight="1">
      <c r="A2" t="s" s="21">
        <v>129</v>
      </c>
      <c r="B2" s="22">
        <f>(E2-F2)/F2</f>
        <v>-0.984650455927052</v>
      </c>
      <c r="C2" s="23">
        <v>-83.31</v>
      </c>
      <c r="D2" s="24">
        <v>-73</v>
      </c>
      <c r="E2" s="25">
        <v>5.05</v>
      </c>
      <c r="F2" s="26">
        <v>329</v>
      </c>
      <c r="G2" s="27">
        <v>0</v>
      </c>
      <c r="H2" s="27">
        <v>0</v>
      </c>
      <c r="I2" s="27">
        <v>419</v>
      </c>
      <c r="J2" s="27">
        <v>324</v>
      </c>
      <c r="K2" s="27">
        <v>797</v>
      </c>
      <c r="L2" s="27">
        <v>210</v>
      </c>
      <c r="M2" s="27">
        <v>789</v>
      </c>
      <c r="N2" s="27">
        <v>898</v>
      </c>
      <c r="O2" s="27">
        <v>1149</v>
      </c>
      <c r="P2" s="27">
        <v>2524</v>
      </c>
      <c r="Q2" s="27">
        <v>1107</v>
      </c>
      <c r="R2" s="28">
        <v>1146</v>
      </c>
    </row>
    <row r="3" ht="13.65" customHeight="1">
      <c r="A3" t="s" s="30">
        <v>102</v>
      </c>
      <c r="B3" s="31"/>
      <c r="C3" s="32">
        <v>0</v>
      </c>
      <c r="D3" s="33">
        <v>0</v>
      </c>
      <c r="E3" s="34">
        <v>0</v>
      </c>
      <c r="F3" s="35">
        <v>0</v>
      </c>
      <c r="G3" s="29">
        <v>0</v>
      </c>
      <c r="H3" s="29">
        <v>0</v>
      </c>
      <c r="I3" s="29">
        <v>0</v>
      </c>
      <c r="J3" s="29">
        <v>0</v>
      </c>
      <c r="K3" s="29">
        <v>0</v>
      </c>
      <c r="L3" s="29">
        <v>0</v>
      </c>
      <c r="M3" s="29">
        <v>0</v>
      </c>
      <c r="N3" s="29">
        <v>0</v>
      </c>
      <c r="O3" s="29">
        <v>0</v>
      </c>
      <c r="P3" s="29">
        <v>175</v>
      </c>
      <c r="Q3" s="29">
        <v>0</v>
      </c>
      <c r="R3" s="36">
        <v>0</v>
      </c>
    </row>
    <row r="4" ht="13.65" customHeight="1">
      <c r="A4" t="s" s="30">
        <v>47</v>
      </c>
      <c r="B4" s="31">
        <f>(E4-F4)/F4</f>
        <v>-0.826528369589594</v>
      </c>
      <c r="C4" s="32">
        <v>-1169.31</v>
      </c>
      <c r="D4" s="33">
        <v>-2173</v>
      </c>
      <c r="E4" s="34">
        <v>773.51</v>
      </c>
      <c r="F4" s="35">
        <v>4459</v>
      </c>
      <c r="G4" s="29">
        <v>255</v>
      </c>
      <c r="H4" s="29">
        <v>0</v>
      </c>
      <c r="I4" s="29">
        <v>741</v>
      </c>
      <c r="J4" s="29">
        <v>248</v>
      </c>
      <c r="K4" s="29">
        <v>536</v>
      </c>
      <c r="L4" s="29">
        <v>29</v>
      </c>
      <c r="M4" s="29">
        <v>175</v>
      </c>
      <c r="N4" s="29">
        <v>0</v>
      </c>
      <c r="O4" s="29">
        <v>223</v>
      </c>
      <c r="P4" s="29">
        <v>0</v>
      </c>
      <c r="Q4" s="29">
        <v>0</v>
      </c>
      <c r="R4" s="36">
        <v>2</v>
      </c>
    </row>
    <row r="5" ht="13.65" customHeight="1">
      <c r="A5" t="s" s="30">
        <v>107</v>
      </c>
      <c r="B5" s="31">
        <f>(E5-F5)/F5</f>
        <v>-1</v>
      </c>
      <c r="C5" s="32">
        <v>-2</v>
      </c>
      <c r="D5" s="33">
        <v>-1037</v>
      </c>
      <c r="E5" s="34">
        <v>0</v>
      </c>
      <c r="F5" s="35">
        <v>858</v>
      </c>
      <c r="G5" s="29">
        <v>0</v>
      </c>
      <c r="H5" s="29">
        <v>0</v>
      </c>
      <c r="I5" s="29">
        <v>5</v>
      </c>
      <c r="J5" s="29">
        <v>64</v>
      </c>
      <c r="K5" s="29">
        <v>28</v>
      </c>
      <c r="L5" s="29">
        <v>0</v>
      </c>
      <c r="M5" s="29">
        <v>102</v>
      </c>
      <c r="N5" s="29">
        <v>73</v>
      </c>
      <c r="O5" s="29">
        <v>60</v>
      </c>
      <c r="P5" s="29">
        <v>61</v>
      </c>
      <c r="Q5" s="29">
        <v>7</v>
      </c>
      <c r="R5" s="36">
        <v>247</v>
      </c>
    </row>
    <row r="6" ht="13.65" customHeight="1">
      <c r="A6" t="s" s="30">
        <v>130</v>
      </c>
      <c r="B6" s="31">
        <f>(E6-F6)/F6</f>
        <v>-0.881506360187458</v>
      </c>
      <c r="C6" s="32">
        <v>-888.61</v>
      </c>
      <c r="D6" s="33">
        <v>-1272</v>
      </c>
      <c r="E6" s="34">
        <v>530.97</v>
      </c>
      <c r="F6" s="35">
        <v>4481</v>
      </c>
      <c r="G6" s="29">
        <v>152</v>
      </c>
      <c r="H6" s="29">
        <v>128</v>
      </c>
      <c r="I6" s="29">
        <v>2040</v>
      </c>
      <c r="J6" s="29">
        <v>2421</v>
      </c>
      <c r="K6" s="29">
        <v>1409</v>
      </c>
      <c r="L6" s="29">
        <v>275</v>
      </c>
      <c r="M6" s="29">
        <v>346</v>
      </c>
      <c r="N6" s="29"/>
      <c r="O6" s="29"/>
      <c r="P6" s="29"/>
      <c r="Q6" s="29"/>
      <c r="R6" s="36"/>
    </row>
    <row r="7" ht="13.65" customHeight="1">
      <c r="A7" t="s" s="30">
        <v>50</v>
      </c>
      <c r="B7" s="31">
        <f>(E7-F7)/F7</f>
        <v>-0.772193329564726</v>
      </c>
      <c r="C7" s="32">
        <v>-317.13</v>
      </c>
      <c r="D7" s="33">
        <v>-442</v>
      </c>
      <c r="E7" s="34">
        <v>402.99</v>
      </c>
      <c r="F7" s="35">
        <v>1769</v>
      </c>
      <c r="G7" s="29">
        <v>197</v>
      </c>
      <c r="H7" s="29">
        <v>0</v>
      </c>
      <c r="I7" s="29">
        <v>304</v>
      </c>
      <c r="J7" s="29">
        <v>618</v>
      </c>
      <c r="K7" s="29">
        <v>679</v>
      </c>
      <c r="L7" s="29">
        <v>26</v>
      </c>
      <c r="M7" s="29">
        <v>278</v>
      </c>
      <c r="N7" s="29">
        <v>17</v>
      </c>
      <c r="O7" s="29">
        <v>214</v>
      </c>
      <c r="P7" s="29">
        <v>192</v>
      </c>
      <c r="Q7" s="29">
        <v>249</v>
      </c>
      <c r="R7" s="36">
        <v>3</v>
      </c>
    </row>
    <row r="8" ht="13.65" customHeight="1">
      <c r="A8" t="s" s="30">
        <v>51</v>
      </c>
      <c r="B8" s="31">
        <f>(E8-F8)/F8</f>
        <v>-0.583853021978022</v>
      </c>
      <c r="C8" s="32">
        <v>-2082.95</v>
      </c>
      <c r="D8" s="33">
        <v>-3922</v>
      </c>
      <c r="E8" s="34">
        <v>1817.73</v>
      </c>
      <c r="F8" s="35">
        <v>4368</v>
      </c>
      <c r="G8" s="29">
        <v>1184</v>
      </c>
      <c r="H8" s="29">
        <v>0</v>
      </c>
      <c r="I8" s="29">
        <v>1917</v>
      </c>
      <c r="J8" s="29">
        <v>2524</v>
      </c>
      <c r="K8" s="29">
        <v>4390</v>
      </c>
      <c r="L8" s="29">
        <v>76</v>
      </c>
      <c r="M8" s="29">
        <v>650</v>
      </c>
      <c r="N8" s="29">
        <v>4470</v>
      </c>
      <c r="O8" s="29">
        <v>1306</v>
      </c>
      <c r="P8" s="29">
        <v>5087</v>
      </c>
      <c r="Q8" s="29">
        <v>129</v>
      </c>
      <c r="R8" s="36">
        <v>314</v>
      </c>
    </row>
    <row r="9" ht="13.65" customHeight="1">
      <c r="A9" t="s" s="30">
        <v>108</v>
      </c>
      <c r="B9" s="31"/>
      <c r="C9" s="32">
        <v>0</v>
      </c>
      <c r="D9" s="33">
        <v>0</v>
      </c>
      <c r="E9" s="34"/>
      <c r="F9" s="35"/>
      <c r="G9" s="29">
        <v>0</v>
      </c>
      <c r="H9" s="29">
        <v>0</v>
      </c>
      <c r="I9" s="29"/>
      <c r="J9" s="29"/>
      <c r="K9" s="29"/>
      <c r="L9" s="29"/>
      <c r="M9" s="29">
        <v>0</v>
      </c>
      <c r="N9" s="29">
        <v>0</v>
      </c>
      <c r="O9" s="29">
        <v>3</v>
      </c>
      <c r="P9" s="29">
        <v>6</v>
      </c>
      <c r="Q9" s="29">
        <v>0</v>
      </c>
      <c r="R9" s="36">
        <v>8</v>
      </c>
    </row>
    <row r="10" ht="13.65" customHeight="1">
      <c r="A10" t="s" s="30">
        <v>52</v>
      </c>
      <c r="B10" s="31">
        <f>(E10-F10)/F10</f>
        <v>-0.214644785690179</v>
      </c>
      <c r="C10" s="32">
        <v>-2494.55</v>
      </c>
      <c r="D10" s="33">
        <v>-3430</v>
      </c>
      <c r="E10" s="34">
        <v>9308.030000000001</v>
      </c>
      <c r="F10" s="35">
        <v>11852</v>
      </c>
      <c r="G10" s="29">
        <v>7254</v>
      </c>
      <c r="H10" s="29">
        <v>6059</v>
      </c>
      <c r="I10" s="29">
        <v>20023</v>
      </c>
      <c r="J10" s="29">
        <v>23236</v>
      </c>
      <c r="K10" s="29">
        <v>11742</v>
      </c>
      <c r="L10" s="29">
        <v>15721</v>
      </c>
      <c r="M10" s="29">
        <v>23919</v>
      </c>
      <c r="N10" s="29">
        <v>15322</v>
      </c>
      <c r="O10" s="29">
        <v>19838</v>
      </c>
      <c r="P10" s="29">
        <v>25660</v>
      </c>
      <c r="Q10" s="29">
        <v>16210</v>
      </c>
      <c r="R10" s="36">
        <v>13034</v>
      </c>
    </row>
    <row r="11" ht="13.65" customHeight="1">
      <c r="A11" t="s" s="30">
        <v>53</v>
      </c>
      <c r="B11" s="31">
        <f>(E11-F11)/F11</f>
        <v>-1</v>
      </c>
      <c r="C11" s="32">
        <v>-0.28254</v>
      </c>
      <c r="D11" s="33">
        <v>-4</v>
      </c>
      <c r="E11" s="34">
        <v>0</v>
      </c>
      <c r="F11" s="35">
        <v>1</v>
      </c>
      <c r="G11" s="29">
        <v>0</v>
      </c>
      <c r="H11" s="29">
        <v>0</v>
      </c>
      <c r="I11" s="29">
        <v>0</v>
      </c>
      <c r="J11" s="29">
        <v>40</v>
      </c>
      <c r="K11" s="29">
        <v>0</v>
      </c>
      <c r="L11" s="29">
        <v>0</v>
      </c>
      <c r="M11" s="29">
        <v>0</v>
      </c>
      <c r="N11" s="29">
        <v>0</v>
      </c>
      <c r="O11" s="29">
        <v>0</v>
      </c>
      <c r="P11" s="29">
        <v>0</v>
      </c>
      <c r="Q11" s="29">
        <v>0</v>
      </c>
      <c r="R11" s="36">
        <v>0</v>
      </c>
    </row>
    <row r="12" ht="13.65" customHeight="1">
      <c r="A12" t="s" s="30">
        <v>55</v>
      </c>
      <c r="B12" s="31">
        <f>(E12-F12)/F12</f>
        <v>-0.532438336856942</v>
      </c>
      <c r="C12" s="32">
        <v>-565.17</v>
      </c>
      <c r="D12" s="33">
        <v>-1310</v>
      </c>
      <c r="E12" s="34">
        <v>3317.35</v>
      </c>
      <c r="F12" s="35">
        <v>7095</v>
      </c>
      <c r="G12" s="29">
        <v>1234</v>
      </c>
      <c r="H12" s="29">
        <v>35</v>
      </c>
      <c r="I12" s="29">
        <v>9619</v>
      </c>
      <c r="J12" s="29">
        <v>4223</v>
      </c>
      <c r="K12" s="29">
        <v>13338</v>
      </c>
      <c r="L12" s="29">
        <v>6728</v>
      </c>
      <c r="M12" s="29">
        <v>9798</v>
      </c>
      <c r="N12" s="29">
        <v>7007</v>
      </c>
      <c r="O12" s="29">
        <v>10376</v>
      </c>
      <c r="P12" s="29">
        <v>8770</v>
      </c>
      <c r="Q12" s="29">
        <v>3314</v>
      </c>
      <c r="R12" s="36">
        <v>5110</v>
      </c>
    </row>
    <row r="13" ht="13.65" customHeight="1">
      <c r="A13" t="s" s="30">
        <v>56</v>
      </c>
      <c r="B13" s="31">
        <f>(E13-F13)/F13</f>
        <v>-0.626386080870918</v>
      </c>
      <c r="C13" s="32">
        <v>-605.79</v>
      </c>
      <c r="D13" s="33">
        <v>-421</v>
      </c>
      <c r="E13" s="34">
        <v>1921.87</v>
      </c>
      <c r="F13" s="35">
        <v>5144</v>
      </c>
      <c r="G13" s="29">
        <v>474</v>
      </c>
      <c r="H13" s="29">
        <v>19</v>
      </c>
      <c r="I13" s="29">
        <v>4249</v>
      </c>
      <c r="J13" s="29">
        <v>3479</v>
      </c>
      <c r="K13" s="29">
        <v>4590</v>
      </c>
      <c r="L13" s="29">
        <v>2863</v>
      </c>
      <c r="M13" s="29">
        <v>3417</v>
      </c>
      <c r="N13" s="29">
        <v>3811</v>
      </c>
      <c r="O13" s="29">
        <v>4691</v>
      </c>
      <c r="P13" s="29">
        <v>3106</v>
      </c>
      <c r="Q13" s="29">
        <v>2136</v>
      </c>
      <c r="R13" s="36">
        <v>2663</v>
      </c>
    </row>
    <row r="14" ht="13.65" customHeight="1">
      <c r="A14" t="s" s="30">
        <v>110</v>
      </c>
      <c r="B14" s="31"/>
      <c r="C14" s="32">
        <v>0</v>
      </c>
      <c r="D14" s="33">
        <v>0</v>
      </c>
      <c r="E14" s="34">
        <v>0</v>
      </c>
      <c r="F14" s="35">
        <v>0</v>
      </c>
      <c r="G14" s="29">
        <v>0</v>
      </c>
      <c r="H14" s="29">
        <v>0</v>
      </c>
      <c r="I14" s="29">
        <v>1919</v>
      </c>
      <c r="J14" s="29">
        <v>1053</v>
      </c>
      <c r="K14" s="29">
        <v>2213</v>
      </c>
      <c r="L14" s="29">
        <v>1568</v>
      </c>
      <c r="M14" s="29">
        <v>1878</v>
      </c>
      <c r="N14" s="29">
        <v>1964</v>
      </c>
      <c r="O14" s="29">
        <v>3138</v>
      </c>
      <c r="P14" s="29">
        <v>2088</v>
      </c>
      <c r="Q14" s="29">
        <v>1634</v>
      </c>
      <c r="R14" s="36">
        <v>2156</v>
      </c>
    </row>
    <row r="15" ht="13.65" customHeight="1">
      <c r="A15" t="s" s="30">
        <v>131</v>
      </c>
      <c r="B15" s="31"/>
      <c r="C15" s="32">
        <v>0</v>
      </c>
      <c r="D15" s="33">
        <v>0</v>
      </c>
      <c r="E15" s="34">
        <v>0</v>
      </c>
      <c r="F15" s="35">
        <v>0</v>
      </c>
      <c r="G15" s="29">
        <v>0</v>
      </c>
      <c r="H15" s="29">
        <v>0</v>
      </c>
      <c r="I15" s="29">
        <v>0</v>
      </c>
      <c r="J15" s="29">
        <v>0</v>
      </c>
      <c r="K15" s="29">
        <v>0</v>
      </c>
      <c r="L15" s="29">
        <v>0</v>
      </c>
      <c r="M15" s="29">
        <v>0</v>
      </c>
      <c r="N15" s="29">
        <v>0</v>
      </c>
      <c r="O15" s="29">
        <v>0</v>
      </c>
      <c r="P15" s="29">
        <v>0</v>
      </c>
      <c r="Q15" s="29">
        <v>0</v>
      </c>
      <c r="R15" s="36">
        <v>0</v>
      </c>
    </row>
    <row r="16" ht="13.65" customHeight="1">
      <c r="A16" t="s" s="30">
        <v>113</v>
      </c>
      <c r="B16" s="31">
        <f>(E16-F16)/F16</f>
        <v>-0.677413194444444</v>
      </c>
      <c r="C16" s="32">
        <v>-230.03</v>
      </c>
      <c r="D16" s="33">
        <v>9</v>
      </c>
      <c r="E16" s="34">
        <v>185.81</v>
      </c>
      <c r="F16" s="35">
        <v>576</v>
      </c>
      <c r="G16" s="29">
        <v>166</v>
      </c>
      <c r="H16" s="29">
        <v>40</v>
      </c>
      <c r="I16" s="29">
        <v>774</v>
      </c>
      <c r="J16" s="29">
        <v>136</v>
      </c>
      <c r="K16" s="29">
        <v>331</v>
      </c>
      <c r="L16" s="29">
        <v>96</v>
      </c>
      <c r="M16" s="29">
        <v>343</v>
      </c>
      <c r="N16" s="29">
        <v>390</v>
      </c>
      <c r="O16" s="29">
        <v>223</v>
      </c>
      <c r="P16" s="29">
        <v>404</v>
      </c>
      <c r="Q16" s="29">
        <v>20</v>
      </c>
      <c r="R16" s="36">
        <v>104</v>
      </c>
    </row>
    <row r="17" ht="13.65" customHeight="1">
      <c r="A17" t="s" s="30">
        <v>114</v>
      </c>
      <c r="B17" s="31">
        <f>(E17-F17)/F17</f>
        <v>0.0128591648973815</v>
      </c>
      <c r="C17" s="32">
        <v>-148.57</v>
      </c>
      <c r="D17" s="33">
        <v>-28</v>
      </c>
      <c r="E17" s="34">
        <v>1431.17</v>
      </c>
      <c r="F17" s="35">
        <v>1413</v>
      </c>
      <c r="G17" s="29">
        <v>305</v>
      </c>
      <c r="H17" s="29"/>
      <c r="I17" s="29"/>
      <c r="J17" s="29"/>
      <c r="K17" s="29"/>
      <c r="L17" s="29"/>
      <c r="M17" s="29"/>
      <c r="N17" s="29"/>
      <c r="O17" s="29"/>
      <c r="P17" s="29"/>
      <c r="Q17" s="29"/>
      <c r="R17" s="36"/>
    </row>
    <row r="18" ht="13.65" customHeight="1">
      <c r="A18" t="s" s="30">
        <v>132</v>
      </c>
      <c r="B18" s="31"/>
      <c r="C18" s="32">
        <v>0</v>
      </c>
      <c r="D18" s="33">
        <v>0</v>
      </c>
      <c r="E18" s="34">
        <v>0</v>
      </c>
      <c r="F18" s="35">
        <v>0</v>
      </c>
      <c r="G18" s="29">
        <v>0</v>
      </c>
      <c r="H18" s="29">
        <v>0</v>
      </c>
      <c r="I18" s="29">
        <v>0</v>
      </c>
      <c r="J18" s="29">
        <v>0</v>
      </c>
      <c r="K18" s="29">
        <v>0</v>
      </c>
      <c r="L18" s="29">
        <v>0</v>
      </c>
      <c r="M18" s="29">
        <v>0</v>
      </c>
      <c r="N18" s="29">
        <v>0</v>
      </c>
      <c r="O18" s="29">
        <v>0</v>
      </c>
      <c r="P18" s="29">
        <v>0</v>
      </c>
      <c r="Q18" s="29">
        <v>0</v>
      </c>
      <c r="R18" s="36">
        <v>0</v>
      </c>
    </row>
    <row r="19" ht="13.65" customHeight="1">
      <c r="A19" t="s" s="30">
        <v>133</v>
      </c>
      <c r="B19" s="31">
        <f>(E19-F19)/F19</f>
        <v>-0.997940267765191</v>
      </c>
      <c r="C19" s="32">
        <v>-32.46</v>
      </c>
      <c r="D19" s="33">
        <v>-803</v>
      </c>
      <c r="E19" s="34">
        <v>4</v>
      </c>
      <c r="F19" s="35">
        <v>1942</v>
      </c>
      <c r="G19" s="29">
        <v>0</v>
      </c>
      <c r="H19" s="29">
        <v>0</v>
      </c>
      <c r="I19" s="29">
        <v>75</v>
      </c>
      <c r="J19" s="29">
        <v>796</v>
      </c>
      <c r="K19" s="29">
        <v>65</v>
      </c>
      <c r="L19" s="29">
        <v>75</v>
      </c>
      <c r="M19" s="29">
        <v>1072</v>
      </c>
      <c r="N19" s="29">
        <v>223</v>
      </c>
      <c r="O19" s="29">
        <v>646</v>
      </c>
      <c r="P19" s="29">
        <v>0</v>
      </c>
      <c r="Q19" s="29">
        <v>0</v>
      </c>
      <c r="R19" s="36">
        <v>0</v>
      </c>
    </row>
    <row r="20" ht="14.15" customHeight="1">
      <c r="A20" t="s" s="37">
        <v>70</v>
      </c>
      <c r="B20" s="38">
        <f>(E20-F20)/F20</f>
        <v>-0.171732283464567</v>
      </c>
      <c r="C20" s="39">
        <v>-370.09</v>
      </c>
      <c r="D20" s="40">
        <v>-555</v>
      </c>
      <c r="E20" s="41">
        <v>525.95</v>
      </c>
      <c r="F20" s="42">
        <v>635</v>
      </c>
      <c r="G20" s="43">
        <v>1</v>
      </c>
      <c r="H20" s="43">
        <v>1</v>
      </c>
      <c r="I20" s="43">
        <v>75</v>
      </c>
      <c r="J20" s="43">
        <v>183</v>
      </c>
      <c r="K20" s="43">
        <v>423</v>
      </c>
      <c r="L20" s="43">
        <v>6</v>
      </c>
      <c r="M20" s="43">
        <v>93</v>
      </c>
      <c r="N20" s="43">
        <v>407</v>
      </c>
      <c r="O20" s="43">
        <v>17</v>
      </c>
      <c r="P20" s="43">
        <v>0</v>
      </c>
      <c r="Q20" s="43">
        <v>11</v>
      </c>
      <c r="R20" s="44">
        <v>47</v>
      </c>
    </row>
    <row r="21" ht="14.65" customHeight="1">
      <c r="A21" t="s" s="11">
        <v>71</v>
      </c>
      <c r="B21" s="45">
        <f>(E21-F21)/F21</f>
        <v>-0.549787854503361</v>
      </c>
      <c r="C21" s="46">
        <v>-8990.252539999999</v>
      </c>
      <c r="D21" s="47">
        <v>-15461</v>
      </c>
      <c r="E21" s="48">
        <f>SUM(E2:E20)</f>
        <v>20224.43</v>
      </c>
      <c r="F21" s="49">
        <f>SUM(F2:F20)</f>
        <v>44922</v>
      </c>
      <c r="G21" s="50">
        <f>SUM(G2:G20)</f>
        <v>11222</v>
      </c>
      <c r="H21" s="50">
        <f>SUM(H2:H20)</f>
        <v>6282</v>
      </c>
      <c r="I21" s="50">
        <f>SUM(I2:I20)</f>
        <v>42160</v>
      </c>
      <c r="J21" s="50">
        <f>SUM(J2:J20)</f>
        <v>39345</v>
      </c>
      <c r="K21" s="50">
        <f>SUM(K2:K20)</f>
        <v>40541</v>
      </c>
      <c r="L21" s="50">
        <f>SUM(L2:L20)</f>
        <v>27673</v>
      </c>
      <c r="M21" s="50">
        <f>SUM(M2:M20)</f>
        <v>42860</v>
      </c>
      <c r="N21" s="50">
        <f>SUM(N2:N20)</f>
        <v>34582</v>
      </c>
      <c r="O21" s="50">
        <f>SUM(O2:O20)</f>
        <v>41884</v>
      </c>
      <c r="P21" s="50">
        <f>SUM(P2:P20)</f>
        <v>48073</v>
      </c>
      <c r="Q21" s="50">
        <f>SUM(Q2:Q20)</f>
        <v>24817</v>
      </c>
      <c r="R21" s="51">
        <f>SUM(R2:R20)</f>
        <v>24834</v>
      </c>
    </row>
    <row r="22" ht="14.15" customHeight="1">
      <c r="A22" s="52"/>
      <c r="B22" s="53"/>
      <c r="C22" s="53"/>
      <c r="D22" s="53"/>
      <c r="E22" s="53"/>
      <c r="F22" s="53"/>
      <c r="G22" s="53"/>
      <c r="H22" s="53"/>
      <c r="I22" s="52"/>
      <c r="J22" s="52"/>
      <c r="K22" s="52"/>
      <c r="L22" s="52"/>
      <c r="M22" s="52"/>
      <c r="N22" s="52"/>
      <c r="O22" s="52"/>
      <c r="P22" s="52"/>
      <c r="Q22" s="52"/>
      <c r="R22" s="52"/>
    </row>
    <row r="23" ht="13.65" customHeight="1">
      <c r="A23" s="7"/>
      <c r="B23" s="7"/>
      <c r="C23" s="7"/>
      <c r="D23" s="7"/>
      <c r="E23" s="7"/>
      <c r="F23" s="7"/>
      <c r="G23" s="7"/>
      <c r="H23" s="7"/>
      <c r="I23" s="7"/>
      <c r="J23" s="7"/>
      <c r="K23" s="7"/>
      <c r="L23" s="7"/>
      <c r="M23" s="7"/>
      <c r="N23" s="7"/>
      <c r="O23" s="7"/>
      <c r="P23" s="7"/>
      <c r="Q23" s="7"/>
      <c r="R23" s="7"/>
    </row>
    <row r="24" ht="13.65" customHeight="1">
      <c r="A24" s="7"/>
      <c r="B24" s="7"/>
      <c r="C24" s="7"/>
      <c r="D24" s="7"/>
      <c r="E24" s="7"/>
      <c r="F24" s="7"/>
      <c r="G24" s="7"/>
      <c r="H24" s="7"/>
      <c r="I24" s="7"/>
      <c r="J24" s="7"/>
      <c r="K24" s="7"/>
      <c r="L24" s="7"/>
      <c r="M24" s="7"/>
      <c r="N24" s="7"/>
      <c r="O24" s="7"/>
      <c r="P24" s="7"/>
      <c r="Q24" s="7"/>
      <c r="R24" s="7"/>
    </row>
    <row r="25" ht="13.65" customHeight="1">
      <c r="A25" s="7"/>
      <c r="B25" s="7"/>
      <c r="C25" s="7"/>
      <c r="D25" s="7"/>
      <c r="E25" s="7"/>
      <c r="F25" s="7"/>
      <c r="G25" s="7"/>
      <c r="H25" s="7"/>
      <c r="I25" s="7"/>
      <c r="J25" s="7"/>
      <c r="K25" s="7"/>
      <c r="L25" s="7"/>
      <c r="M25" s="7"/>
      <c r="N25" s="7"/>
      <c r="O25" s="7"/>
      <c r="P25" s="7"/>
      <c r="Q25" s="7"/>
      <c r="R25" s="7"/>
    </row>
    <row r="26" ht="13.65" customHeight="1">
      <c r="A26" s="7"/>
      <c r="B26" s="7"/>
      <c r="C26" s="7"/>
      <c r="D26" s="7"/>
      <c r="E26" s="7"/>
      <c r="F26" s="7"/>
      <c r="G26" s="7"/>
      <c r="H26" s="7"/>
      <c r="I26" s="7"/>
      <c r="J26" s="7"/>
      <c r="K26" s="7"/>
      <c r="L26" s="7"/>
      <c r="M26" s="7"/>
      <c r="N26" s="7"/>
      <c r="O26" s="7"/>
      <c r="P26" s="7"/>
      <c r="Q26" s="7"/>
      <c r="R26" s="7"/>
    </row>
    <row r="27" ht="18.5" customHeight="1">
      <c r="A27" s="7"/>
      <c r="B27" s="7"/>
      <c r="C27" s="7"/>
      <c r="D27" s="7"/>
      <c r="E27" s="7"/>
      <c r="F27" s="7"/>
      <c r="G27" s="7"/>
      <c r="H27" s="7"/>
      <c r="I27" s="7"/>
      <c r="J27" s="7"/>
      <c r="K27" s="7"/>
      <c r="L27" s="7"/>
      <c r="M27" s="7"/>
      <c r="N27" s="7"/>
      <c r="O27" s="7"/>
      <c r="P27" s="56"/>
      <c r="Q27" s="29"/>
      <c r="R27" s="29"/>
    </row>
    <row r="28" ht="18.5" customHeight="1">
      <c r="A28" s="7"/>
      <c r="B28" s="7"/>
      <c r="C28" s="7"/>
      <c r="D28" s="7"/>
      <c r="E28" s="7"/>
      <c r="F28" s="7"/>
      <c r="G28" s="7"/>
      <c r="H28" s="7"/>
      <c r="I28" s="7"/>
      <c r="J28" s="7"/>
      <c r="K28" s="7"/>
      <c r="L28" s="7"/>
      <c r="M28" s="7"/>
      <c r="N28" s="7"/>
      <c r="O28" s="7"/>
      <c r="P28" s="56"/>
      <c r="Q28" s="29"/>
      <c r="R28" s="29"/>
    </row>
    <row r="29" ht="18.5" customHeight="1">
      <c r="A29" s="7"/>
      <c r="B29" s="7"/>
      <c r="C29" s="7"/>
      <c r="D29" s="7"/>
      <c r="E29" s="7"/>
      <c r="F29" s="7"/>
      <c r="G29" s="7"/>
      <c r="H29" s="7"/>
      <c r="I29" s="7"/>
      <c r="J29" s="7"/>
      <c r="K29" s="7"/>
      <c r="L29" s="7"/>
      <c r="M29" s="7"/>
      <c r="N29" s="7"/>
      <c r="O29" s="7"/>
      <c r="P29" s="56"/>
      <c r="Q29" s="29"/>
      <c r="R29" s="29"/>
    </row>
    <row r="30" ht="18.5" customHeight="1">
      <c r="A30" s="7"/>
      <c r="B30" s="7"/>
      <c r="C30" s="7"/>
      <c r="D30" s="7"/>
      <c r="E30" s="7"/>
      <c r="F30" s="7"/>
      <c r="G30" s="7"/>
      <c r="H30" s="7"/>
      <c r="I30" s="7"/>
      <c r="J30" s="7"/>
      <c r="K30" s="7"/>
      <c r="L30" s="7"/>
      <c r="M30" s="7"/>
      <c r="N30" s="7"/>
      <c r="O30" s="7"/>
      <c r="P30" s="56"/>
      <c r="Q30" s="29"/>
      <c r="R30" s="29"/>
    </row>
    <row r="31" ht="18.5" customHeight="1">
      <c r="A31" s="7"/>
      <c r="B31" s="7"/>
      <c r="C31" s="7"/>
      <c r="D31" s="7"/>
      <c r="E31" s="7"/>
      <c r="F31" s="7"/>
      <c r="G31" s="7"/>
      <c r="H31" s="7"/>
      <c r="I31" s="7"/>
      <c r="J31" s="7"/>
      <c r="K31" s="7"/>
      <c r="L31" s="7"/>
      <c r="M31" s="7"/>
      <c r="N31" s="7"/>
      <c r="O31" s="7"/>
      <c r="P31" s="56"/>
      <c r="Q31" s="29"/>
      <c r="R31" s="29"/>
    </row>
    <row r="32" ht="18.5" customHeight="1">
      <c r="A32" s="7"/>
      <c r="B32" s="7"/>
      <c r="C32" s="7"/>
      <c r="D32" s="7"/>
      <c r="E32" s="7"/>
      <c r="F32" s="7"/>
      <c r="G32" s="7"/>
      <c r="H32" s="7"/>
      <c r="I32" s="7"/>
      <c r="J32" s="7"/>
      <c r="K32" s="7"/>
      <c r="L32" s="7"/>
      <c r="M32" s="7"/>
      <c r="N32" s="7"/>
      <c r="O32" s="7"/>
      <c r="P32" s="56"/>
      <c r="Q32" s="29"/>
      <c r="R32" s="29"/>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R29"/>
  <sheetViews>
    <sheetView workbookViewId="0" showGridLines="0" defaultGridColor="1"/>
  </sheetViews>
  <sheetFormatPr defaultColWidth="9.16667" defaultRowHeight="13.2" customHeight="1" outlineLevelRow="0" outlineLevelCol="0"/>
  <cols>
    <col min="1" max="1" width="29.3516" style="87" customWidth="1"/>
    <col min="2" max="2" width="10.6719" style="87" customWidth="1"/>
    <col min="3" max="6" width="11.5" style="87" customWidth="1"/>
    <col min="7" max="7" width="11.3516" style="87" customWidth="1"/>
    <col min="8" max="18" width="10.1719" style="87" customWidth="1"/>
    <col min="19" max="256" width="9.17188" style="87"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row>
    <row r="2" ht="14.15" customHeight="1">
      <c r="A2" t="s" s="21">
        <v>102</v>
      </c>
      <c r="B2" s="22"/>
      <c r="C2" s="23">
        <v>0</v>
      </c>
      <c r="D2" s="24">
        <v>-590</v>
      </c>
      <c r="E2" s="25">
        <v>0</v>
      </c>
      <c r="F2" s="26">
        <v>0</v>
      </c>
      <c r="G2" s="27">
        <v>0</v>
      </c>
      <c r="H2" s="27">
        <v>0</v>
      </c>
      <c r="I2" s="27">
        <v>89</v>
      </c>
      <c r="J2" s="27">
        <v>0</v>
      </c>
      <c r="K2" s="27">
        <v>130</v>
      </c>
      <c r="L2" s="27">
        <v>0</v>
      </c>
      <c r="M2" s="27">
        <v>0</v>
      </c>
      <c r="N2" s="27">
        <v>0</v>
      </c>
      <c r="O2" s="27">
        <v>0</v>
      </c>
      <c r="P2" s="27">
        <v>0</v>
      </c>
      <c r="Q2" s="27">
        <v>4800</v>
      </c>
      <c r="R2" s="28">
        <v>350</v>
      </c>
    </row>
    <row r="3" ht="13.65" customHeight="1">
      <c r="A3" t="s" s="30">
        <v>134</v>
      </c>
      <c r="B3" s="31"/>
      <c r="C3" s="32">
        <v>0</v>
      </c>
      <c r="D3" s="33">
        <v>0</v>
      </c>
      <c r="E3" s="34">
        <v>0</v>
      </c>
      <c r="F3" s="35">
        <v>0</v>
      </c>
      <c r="G3" s="29">
        <v>0</v>
      </c>
      <c r="H3" s="29">
        <v>0</v>
      </c>
      <c r="I3" s="29">
        <v>0</v>
      </c>
      <c r="J3" s="29">
        <v>0</v>
      </c>
      <c r="K3" s="29">
        <v>0</v>
      </c>
      <c r="L3" s="29">
        <v>0</v>
      </c>
      <c r="M3" s="29">
        <v>0</v>
      </c>
      <c r="N3" s="29">
        <v>0</v>
      </c>
      <c r="O3" s="29">
        <v>0</v>
      </c>
      <c r="P3" s="29">
        <v>0</v>
      </c>
      <c r="Q3" s="29">
        <v>700</v>
      </c>
      <c r="R3" s="36">
        <v>0</v>
      </c>
    </row>
    <row r="4" ht="13.65" customHeight="1">
      <c r="A4" t="s" s="30">
        <v>107</v>
      </c>
      <c r="B4" s="31"/>
      <c r="C4" s="32">
        <v>0</v>
      </c>
      <c r="D4" s="33">
        <v>-694</v>
      </c>
      <c r="E4" s="34">
        <v>0</v>
      </c>
      <c r="F4" s="35">
        <v>0</v>
      </c>
      <c r="G4" s="29">
        <v>0</v>
      </c>
      <c r="H4" s="29">
        <v>0</v>
      </c>
      <c r="I4" s="29">
        <v>92</v>
      </c>
      <c r="J4" s="29">
        <v>0</v>
      </c>
      <c r="K4" s="29">
        <v>0</v>
      </c>
      <c r="L4" s="29">
        <v>0</v>
      </c>
      <c r="M4" s="29">
        <v>0</v>
      </c>
      <c r="N4" s="29">
        <v>0</v>
      </c>
      <c r="O4" s="29">
        <v>0</v>
      </c>
      <c r="P4" s="29">
        <v>0</v>
      </c>
      <c r="Q4" s="29">
        <v>1500</v>
      </c>
      <c r="R4" s="36">
        <v>0</v>
      </c>
    </row>
    <row r="5" ht="13.65" customHeight="1">
      <c r="A5" t="s" s="30">
        <v>135</v>
      </c>
      <c r="B5" s="31"/>
      <c r="C5" s="32">
        <v>0</v>
      </c>
      <c r="D5" s="33">
        <v>0</v>
      </c>
      <c r="E5" s="34"/>
      <c r="F5" s="35"/>
      <c r="G5" s="29"/>
      <c r="H5" s="29"/>
      <c r="I5" s="29"/>
      <c r="J5" s="29"/>
      <c r="K5" s="29"/>
      <c r="L5" s="29"/>
      <c r="M5" s="29"/>
      <c r="N5" s="29"/>
      <c r="O5" s="29"/>
      <c r="P5" s="29"/>
      <c r="Q5" s="29"/>
      <c r="R5" s="36">
        <v>0</v>
      </c>
    </row>
    <row r="6" ht="13.65" customHeight="1">
      <c r="A6" t="s" s="30">
        <v>52</v>
      </c>
      <c r="B6" s="31">
        <f>(E6-F6)/F6</f>
        <v>1.84645929847783</v>
      </c>
      <c r="C6" s="32">
        <v>-1678</v>
      </c>
      <c r="D6" s="33">
        <v>-1904</v>
      </c>
      <c r="E6" s="34">
        <v>8602</v>
      </c>
      <c r="F6" s="35">
        <v>3022</v>
      </c>
      <c r="G6" s="29">
        <v>1458</v>
      </c>
      <c r="H6" s="29">
        <v>4171</v>
      </c>
      <c r="I6" s="29">
        <v>7671</v>
      </c>
      <c r="J6" s="29">
        <v>4377</v>
      </c>
      <c r="K6" s="29">
        <v>3879</v>
      </c>
      <c r="L6" s="29">
        <v>1146</v>
      </c>
      <c r="M6" s="29">
        <v>2500</v>
      </c>
      <c r="N6" s="29">
        <v>195</v>
      </c>
      <c r="O6" s="29">
        <v>8963</v>
      </c>
      <c r="P6" s="29">
        <v>3900</v>
      </c>
      <c r="Q6" s="29">
        <v>9700</v>
      </c>
      <c r="R6" s="36">
        <v>4700</v>
      </c>
    </row>
    <row r="7" ht="13.65" customHeight="1">
      <c r="A7" t="s" s="30">
        <v>56</v>
      </c>
      <c r="B7" s="31">
        <f>(E7-F7)/F7</f>
        <v>0.295381310418904</v>
      </c>
      <c r="C7" s="32">
        <v>-6316</v>
      </c>
      <c r="D7" s="33">
        <v>-6975</v>
      </c>
      <c r="E7" s="34">
        <v>20502</v>
      </c>
      <c r="F7" s="35">
        <v>15827</v>
      </c>
      <c r="G7" s="29">
        <v>162</v>
      </c>
      <c r="H7" s="29">
        <v>9632</v>
      </c>
      <c r="I7" s="29">
        <v>23294</v>
      </c>
      <c r="J7" s="29">
        <v>28681</v>
      </c>
      <c r="K7" s="29">
        <v>11376</v>
      </c>
      <c r="L7" s="29">
        <v>4518</v>
      </c>
      <c r="M7" s="29">
        <v>10000</v>
      </c>
      <c r="N7" s="29">
        <v>25472</v>
      </c>
      <c r="O7" s="29">
        <v>45493</v>
      </c>
      <c r="P7" s="29">
        <v>67400</v>
      </c>
      <c r="Q7" s="29">
        <v>51800</v>
      </c>
      <c r="R7" s="36">
        <v>47150</v>
      </c>
    </row>
    <row r="8" ht="13.65" customHeight="1">
      <c r="A8" t="s" s="30">
        <v>110</v>
      </c>
      <c r="B8" s="31">
        <f>(E8-F8)/F8</f>
        <v>0.253317401421294</v>
      </c>
      <c r="C8" s="32">
        <v>-2201</v>
      </c>
      <c r="D8" s="33">
        <v>-3820</v>
      </c>
      <c r="E8" s="34">
        <v>19929</v>
      </c>
      <c r="F8" s="35">
        <v>15901</v>
      </c>
      <c r="G8" s="29">
        <v>26</v>
      </c>
      <c r="H8" s="29">
        <v>5703</v>
      </c>
      <c r="I8" s="29">
        <v>5737</v>
      </c>
      <c r="J8" s="29">
        <v>12377</v>
      </c>
      <c r="K8" s="29">
        <v>3197</v>
      </c>
      <c r="L8" s="29">
        <v>2347</v>
      </c>
      <c r="M8" s="29">
        <v>5570</v>
      </c>
      <c r="N8" s="29">
        <v>2037</v>
      </c>
      <c r="O8" s="29">
        <v>7039</v>
      </c>
      <c r="P8" s="29">
        <v>6600</v>
      </c>
      <c r="Q8" s="29">
        <v>18900</v>
      </c>
      <c r="R8" s="36">
        <v>14300</v>
      </c>
    </row>
    <row r="9" ht="14.15" customHeight="1">
      <c r="A9" t="s" s="37">
        <v>70</v>
      </c>
      <c r="B9" s="38">
        <f>(E9-F9)/F9</f>
        <v>-0.848239895697523</v>
      </c>
      <c r="C9" s="39">
        <v>-1650</v>
      </c>
      <c r="D9" s="40">
        <v>-2963</v>
      </c>
      <c r="E9" s="41">
        <v>582</v>
      </c>
      <c r="F9" s="42">
        <v>3835</v>
      </c>
      <c r="G9" s="43">
        <v>181</v>
      </c>
      <c r="H9" s="43">
        <v>10</v>
      </c>
      <c r="I9" s="43">
        <v>4429</v>
      </c>
      <c r="J9" s="43">
        <v>1216</v>
      </c>
      <c r="K9" s="43">
        <v>1656</v>
      </c>
      <c r="L9" s="43">
        <v>405</v>
      </c>
      <c r="M9" s="43">
        <v>1070</v>
      </c>
      <c r="N9" s="43">
        <v>6836</v>
      </c>
      <c r="O9" s="43">
        <v>4019</v>
      </c>
      <c r="P9" s="43">
        <v>14300</v>
      </c>
      <c r="Q9" s="43">
        <v>10700</v>
      </c>
      <c r="R9" s="44">
        <v>700</v>
      </c>
    </row>
    <row r="10" ht="14.65" customHeight="1">
      <c r="A10" t="s" s="11">
        <v>71</v>
      </c>
      <c r="B10" s="45">
        <f>(E10-F10)/F10</f>
        <v>0.285862381754568</v>
      </c>
      <c r="C10" s="46">
        <v>-11845</v>
      </c>
      <c r="D10" s="47">
        <v>-16946</v>
      </c>
      <c r="E10" s="48">
        <f>SUM(E2:E9)</f>
        <v>49615</v>
      </c>
      <c r="F10" s="49">
        <f>SUM(F2:F9)</f>
        <v>38585</v>
      </c>
      <c r="G10" s="50">
        <f>SUM(G2:G9)</f>
        <v>1827</v>
      </c>
      <c r="H10" s="50">
        <f>SUM(H2:H9)</f>
        <v>19516</v>
      </c>
      <c r="I10" s="50">
        <f>SUM(I2:I9)</f>
        <v>41312</v>
      </c>
      <c r="J10" s="50">
        <f>SUM(J2:J9)</f>
        <v>46651</v>
      </c>
      <c r="K10" s="50">
        <f>SUM(K2:K9)</f>
        <v>20238</v>
      </c>
      <c r="L10" s="50">
        <f>SUM(L2:L9)</f>
        <v>8416</v>
      </c>
      <c r="M10" s="50">
        <f>SUM(M2:M9)</f>
        <v>19140</v>
      </c>
      <c r="N10" s="50">
        <f>SUM(N2:N9)</f>
        <v>34540</v>
      </c>
      <c r="O10" s="50">
        <f>SUM(O2:O9)</f>
        <v>65514</v>
      </c>
      <c r="P10" s="50">
        <f>SUM(P2:P9)</f>
        <v>92200</v>
      </c>
      <c r="Q10" s="50">
        <f>SUM(Q2:Q9)</f>
        <v>98100</v>
      </c>
      <c r="R10" s="51">
        <f>SUM(R2:R9)</f>
        <v>67200</v>
      </c>
    </row>
    <row r="11" ht="14.15" customHeight="1">
      <c r="A11" t="s" s="66">
        <v>136</v>
      </c>
      <c r="B11" s="53"/>
      <c r="C11" s="53"/>
      <c r="D11" s="53"/>
      <c r="E11" s="53"/>
      <c r="F11" s="53"/>
      <c r="G11" s="53"/>
      <c r="H11" s="52"/>
      <c r="I11" s="52"/>
      <c r="J11" s="52"/>
      <c r="K11" s="52"/>
      <c r="L11" s="52"/>
      <c r="M11" s="52"/>
      <c r="N11" s="52"/>
      <c r="O11" s="52"/>
      <c r="P11" s="52"/>
      <c r="Q11" s="52"/>
      <c r="R11" s="52"/>
    </row>
    <row r="12" ht="13.65" customHeight="1">
      <c r="A12" t="s" s="8">
        <v>137</v>
      </c>
      <c r="B12" s="88"/>
      <c r="C12" s="88"/>
      <c r="D12" s="88"/>
      <c r="E12" s="88"/>
      <c r="F12" s="88"/>
      <c r="G12" s="88"/>
      <c r="H12" s="7"/>
      <c r="I12" s="7"/>
      <c r="J12" s="7"/>
      <c r="K12" s="7"/>
      <c r="L12" s="7"/>
      <c r="M12" s="7"/>
      <c r="N12" s="7"/>
      <c r="O12" s="7"/>
      <c r="P12" s="7"/>
      <c r="Q12" s="7"/>
      <c r="R12" s="7"/>
    </row>
    <row r="13" ht="14.15" customHeight="1">
      <c r="A13" s="54"/>
      <c r="B13" s="55"/>
      <c r="C13" s="55"/>
      <c r="D13" s="55"/>
      <c r="E13" s="55"/>
      <c r="F13" s="55"/>
      <c r="G13" s="55"/>
      <c r="H13" s="54"/>
      <c r="I13" s="54"/>
      <c r="J13" s="54"/>
      <c r="K13" s="54"/>
      <c r="L13" s="54"/>
      <c r="M13" s="54"/>
      <c r="N13" s="54"/>
      <c r="O13" s="54"/>
      <c r="P13" s="54"/>
      <c r="Q13" s="54"/>
      <c r="R13" s="54"/>
    </row>
    <row r="14" ht="14.65" customHeight="1">
      <c r="A14" t="s" s="11">
        <v>72</v>
      </c>
      <c r="B14" t="s" s="12">
        <v>44</v>
      </c>
      <c r="C14" t="s" s="13">
        <v>45</v>
      </c>
      <c r="D14" t="s" s="14">
        <v>46</v>
      </c>
      <c r="E14" s="15">
        <v>43983</v>
      </c>
      <c r="F14" s="16">
        <v>43617</v>
      </c>
      <c r="G14" s="17">
        <v>43252</v>
      </c>
      <c r="H14" s="18">
        <v>42887</v>
      </c>
      <c r="I14" s="18">
        <v>42522</v>
      </c>
      <c r="J14" s="18">
        <v>42156</v>
      </c>
      <c r="K14" s="18">
        <v>41791</v>
      </c>
      <c r="L14" s="18">
        <v>41426</v>
      </c>
      <c r="M14" s="18">
        <v>41061</v>
      </c>
      <c r="N14" s="18">
        <v>40695</v>
      </c>
      <c r="O14" s="18">
        <v>40330</v>
      </c>
      <c r="P14" s="18">
        <v>39965</v>
      </c>
      <c r="Q14" s="18">
        <v>39600</v>
      </c>
      <c r="R14" s="19">
        <v>39234</v>
      </c>
    </row>
    <row r="15" ht="14.15" customHeight="1">
      <c r="A15" t="s" s="21">
        <v>124</v>
      </c>
      <c r="B15" s="22">
        <f>(E15-F15)/F15</f>
        <v>-0.948813113740045</v>
      </c>
      <c r="C15" s="23">
        <v>-13477</v>
      </c>
      <c r="D15" s="24">
        <v>-25821</v>
      </c>
      <c r="E15" s="25">
        <v>662</v>
      </c>
      <c r="F15" s="26">
        <v>12933</v>
      </c>
      <c r="G15" s="27">
        <v>3525</v>
      </c>
      <c r="H15" s="27">
        <v>1914</v>
      </c>
      <c r="I15" s="27">
        <v>20272</v>
      </c>
      <c r="J15" s="27">
        <v>9728</v>
      </c>
      <c r="K15" s="27">
        <v>3865</v>
      </c>
      <c r="L15" s="27">
        <v>3010</v>
      </c>
      <c r="M15" s="27">
        <v>1755</v>
      </c>
      <c r="N15" s="27">
        <v>13500</v>
      </c>
      <c r="O15" s="27">
        <v>5200</v>
      </c>
      <c r="P15" s="27">
        <v>0</v>
      </c>
      <c r="Q15" s="27">
        <v>44000</v>
      </c>
      <c r="R15" s="28">
        <v>26550</v>
      </c>
    </row>
    <row r="16" ht="13.65" customHeight="1">
      <c r="A16" t="s" s="30">
        <v>138</v>
      </c>
      <c r="B16" s="31"/>
      <c r="C16" s="32">
        <v>0</v>
      </c>
      <c r="D16" s="33">
        <v>0</v>
      </c>
      <c r="E16" s="34">
        <v>0</v>
      </c>
      <c r="F16" s="35">
        <v>0</v>
      </c>
      <c r="G16" s="29">
        <v>0</v>
      </c>
      <c r="H16" s="29">
        <v>0</v>
      </c>
      <c r="I16" s="29">
        <v>0</v>
      </c>
      <c r="J16" s="29">
        <v>0</v>
      </c>
      <c r="K16" s="29">
        <v>0</v>
      </c>
      <c r="L16" s="29">
        <v>0</v>
      </c>
      <c r="M16" s="29">
        <v>0</v>
      </c>
      <c r="N16" s="29">
        <v>0</v>
      </c>
      <c r="O16" s="29"/>
      <c r="P16" s="29">
        <v>0</v>
      </c>
      <c r="Q16" s="29">
        <v>0</v>
      </c>
      <c r="R16" s="36">
        <v>150</v>
      </c>
    </row>
    <row r="17" ht="13.65" customHeight="1">
      <c r="A17" t="s" s="30">
        <v>139</v>
      </c>
      <c r="B17" s="31"/>
      <c r="C17" s="32">
        <v>0</v>
      </c>
      <c r="D17" s="33">
        <v>0</v>
      </c>
      <c r="E17" s="34">
        <v>0</v>
      </c>
      <c r="F17" s="35">
        <v>0</v>
      </c>
      <c r="G17" s="29">
        <v>0</v>
      </c>
      <c r="H17" s="29">
        <v>0</v>
      </c>
      <c r="I17" s="29">
        <v>0</v>
      </c>
      <c r="J17" s="29"/>
      <c r="K17" s="29"/>
      <c r="L17" s="29"/>
      <c r="M17" s="29"/>
      <c r="N17" s="29"/>
      <c r="O17" s="29"/>
      <c r="P17" s="29"/>
      <c r="Q17" s="29"/>
      <c r="R17" s="36"/>
    </row>
    <row r="18" ht="14.15" customHeight="1">
      <c r="A18" t="s" s="37">
        <v>118</v>
      </c>
      <c r="B18" s="38">
        <f>(E18-F18)/F18</f>
        <v>0.00657894736842105</v>
      </c>
      <c r="C18" s="39">
        <v>0</v>
      </c>
      <c r="D18" s="40">
        <v>-226</v>
      </c>
      <c r="E18" s="41">
        <v>153</v>
      </c>
      <c r="F18" s="42">
        <v>152</v>
      </c>
      <c r="G18" s="43">
        <v>0</v>
      </c>
      <c r="H18" s="43">
        <v>0</v>
      </c>
      <c r="I18" s="43">
        <v>0</v>
      </c>
      <c r="J18" s="43">
        <v>109</v>
      </c>
      <c r="K18" s="43">
        <v>0</v>
      </c>
      <c r="L18" s="43">
        <v>0</v>
      </c>
      <c r="M18" s="43">
        <v>0</v>
      </c>
      <c r="N18" s="43">
        <v>0</v>
      </c>
      <c r="O18" s="43"/>
      <c r="P18" s="43">
        <v>0</v>
      </c>
      <c r="Q18" s="43">
        <v>0</v>
      </c>
      <c r="R18" s="44">
        <v>500</v>
      </c>
    </row>
    <row r="19" ht="14.65" customHeight="1">
      <c r="A19" t="s" s="11">
        <v>71</v>
      </c>
      <c r="B19" s="45">
        <f>(E19-F19)/F19</f>
        <v>-0.937714940771876</v>
      </c>
      <c r="C19" s="46">
        <v>-13477</v>
      </c>
      <c r="D19" s="47">
        <v>-26047</v>
      </c>
      <c r="E19" s="48">
        <f>SUM(E15:E18)</f>
        <v>815</v>
      </c>
      <c r="F19" s="49">
        <f>SUM(F15:F18)</f>
        <v>13085</v>
      </c>
      <c r="G19" s="50">
        <f>SUM(G15:G18)</f>
        <v>3525</v>
      </c>
      <c r="H19" s="50">
        <f>SUM(H15:H18)</f>
        <v>1914</v>
      </c>
      <c r="I19" s="50">
        <f>SUM(I15:I18)</f>
        <v>20272</v>
      </c>
      <c r="J19" s="50">
        <f>SUM(J15:J18)</f>
        <v>9837</v>
      </c>
      <c r="K19" s="50">
        <f>SUM(K15:K18)</f>
        <v>3865</v>
      </c>
      <c r="L19" s="50">
        <f>SUM(L15:L18)</f>
        <v>3010</v>
      </c>
      <c r="M19" s="50">
        <f>SUM(M15:M18)</f>
        <v>1755</v>
      </c>
      <c r="N19" s="50">
        <f>SUM(N15:N18)</f>
        <v>13500</v>
      </c>
      <c r="O19" s="50">
        <f>SUM(O15:O18)</f>
        <v>5200</v>
      </c>
      <c r="P19" s="50">
        <f>SUM(P15:P18)</f>
        <v>0</v>
      </c>
      <c r="Q19" s="50">
        <f>SUM(Q15:Q18)</f>
        <v>44000</v>
      </c>
      <c r="R19" s="51">
        <f>SUM(R15:R18)</f>
        <v>27200</v>
      </c>
    </row>
    <row r="20" ht="14.15" customHeight="1">
      <c r="A20" s="52"/>
      <c r="B20" s="52"/>
      <c r="C20" s="52"/>
      <c r="D20" s="52"/>
      <c r="E20" s="52"/>
      <c r="F20" s="52"/>
      <c r="G20" s="52"/>
      <c r="H20" s="52"/>
      <c r="I20" s="52"/>
      <c r="J20" s="52"/>
      <c r="K20" s="52"/>
      <c r="L20" s="52"/>
      <c r="M20" s="52"/>
      <c r="N20" s="52"/>
      <c r="O20" s="52"/>
      <c r="P20" s="52"/>
      <c r="Q20" s="52"/>
      <c r="R20" s="52"/>
    </row>
    <row r="21" ht="13.65" customHeight="1">
      <c r="A21" s="7"/>
      <c r="B21" s="7"/>
      <c r="C21" s="7"/>
      <c r="D21" s="7"/>
      <c r="E21" s="7"/>
      <c r="F21" s="7"/>
      <c r="G21" s="7"/>
      <c r="H21" s="7"/>
      <c r="I21" s="7"/>
      <c r="J21" s="7"/>
      <c r="K21" s="7"/>
      <c r="L21" s="7"/>
      <c r="M21" s="7"/>
      <c r="N21" s="7"/>
      <c r="O21" s="7"/>
      <c r="P21" s="7"/>
      <c r="Q21" s="7"/>
      <c r="R21" s="7"/>
    </row>
    <row r="22" ht="13.65" customHeight="1">
      <c r="A22" s="7"/>
      <c r="B22" s="7"/>
      <c r="C22" s="7"/>
      <c r="D22" s="7"/>
      <c r="E22" s="7"/>
      <c r="F22" s="7"/>
      <c r="G22" s="7"/>
      <c r="H22" s="7"/>
      <c r="I22" s="7"/>
      <c r="J22" s="7"/>
      <c r="K22" s="7"/>
      <c r="L22" s="7"/>
      <c r="M22" s="7"/>
      <c r="N22" s="7"/>
      <c r="O22" s="7"/>
      <c r="P22" s="7"/>
      <c r="Q22" s="7"/>
      <c r="R22" s="7"/>
    </row>
    <row r="23" ht="13.65" customHeight="1">
      <c r="A23" s="7"/>
      <c r="B23" s="7"/>
      <c r="C23" s="7"/>
      <c r="D23" s="7"/>
      <c r="E23" s="7"/>
      <c r="F23" s="7"/>
      <c r="G23" s="7"/>
      <c r="H23" s="7"/>
      <c r="I23" s="7"/>
      <c r="J23" s="7"/>
      <c r="K23" s="7"/>
      <c r="L23" s="7"/>
      <c r="M23" s="7"/>
      <c r="N23" s="7"/>
      <c r="O23" s="7"/>
      <c r="P23" s="7"/>
      <c r="Q23" s="7"/>
      <c r="R23" s="7"/>
    </row>
    <row r="24" ht="13.65" customHeight="1">
      <c r="A24" s="7"/>
      <c r="B24" s="7"/>
      <c r="C24" s="7"/>
      <c r="D24" s="7"/>
      <c r="E24" s="7"/>
      <c r="F24" s="7"/>
      <c r="G24" s="7"/>
      <c r="H24" s="7"/>
      <c r="I24" s="7"/>
      <c r="J24" s="7"/>
      <c r="K24" s="7"/>
      <c r="L24" s="7"/>
      <c r="M24" s="7"/>
      <c r="N24" s="7"/>
      <c r="O24" s="7"/>
      <c r="P24" s="7"/>
      <c r="Q24" s="7"/>
      <c r="R24" s="7"/>
    </row>
    <row r="25" ht="13.65" customHeight="1">
      <c r="A25" s="7"/>
      <c r="B25" s="7"/>
      <c r="C25" s="7"/>
      <c r="D25" s="7"/>
      <c r="E25" s="7"/>
      <c r="F25" s="7"/>
      <c r="G25" s="7"/>
      <c r="H25" s="7"/>
      <c r="I25" s="7"/>
      <c r="J25" s="7"/>
      <c r="K25" s="7"/>
      <c r="L25" s="7"/>
      <c r="M25" s="7"/>
      <c r="N25" s="7"/>
      <c r="O25" s="7"/>
      <c r="P25" s="7"/>
      <c r="Q25" s="7"/>
      <c r="R25" s="7"/>
    </row>
    <row r="26" ht="18.5" customHeight="1">
      <c r="A26" s="7"/>
      <c r="B26" s="7"/>
      <c r="C26" s="7"/>
      <c r="D26" s="7"/>
      <c r="E26" s="7"/>
      <c r="F26" s="7"/>
      <c r="G26" s="7"/>
      <c r="H26" s="7"/>
      <c r="I26" s="7"/>
      <c r="J26" s="7"/>
      <c r="K26" s="7"/>
      <c r="L26" s="7"/>
      <c r="M26" s="7"/>
      <c r="N26" s="7"/>
      <c r="O26" s="7"/>
      <c r="P26" s="56"/>
      <c r="Q26" s="29"/>
      <c r="R26" s="29"/>
    </row>
    <row r="27" ht="18.5" customHeight="1">
      <c r="A27" s="7"/>
      <c r="B27" s="7"/>
      <c r="C27" s="7"/>
      <c r="D27" s="7"/>
      <c r="E27" s="7"/>
      <c r="F27" s="7"/>
      <c r="G27" s="7"/>
      <c r="H27" s="7"/>
      <c r="I27" s="7"/>
      <c r="J27" s="7"/>
      <c r="K27" s="7"/>
      <c r="L27" s="7"/>
      <c r="M27" s="7"/>
      <c r="N27" s="7"/>
      <c r="O27" s="7"/>
      <c r="P27" s="56"/>
      <c r="Q27" s="29"/>
      <c r="R27" s="29"/>
    </row>
    <row r="28" ht="18.5" customHeight="1">
      <c r="A28" s="7"/>
      <c r="B28" s="7"/>
      <c r="C28" s="7"/>
      <c r="D28" s="7"/>
      <c r="E28" s="7"/>
      <c r="F28" s="7"/>
      <c r="G28" s="7"/>
      <c r="H28" s="7"/>
      <c r="I28" s="7"/>
      <c r="J28" s="7"/>
      <c r="K28" s="7"/>
      <c r="L28" s="7"/>
      <c r="M28" s="7"/>
      <c r="N28" s="7"/>
      <c r="O28" s="7"/>
      <c r="P28" s="56"/>
      <c r="Q28" s="29"/>
      <c r="R28" s="29"/>
    </row>
    <row r="29" ht="18.5" customHeight="1">
      <c r="A29" s="7"/>
      <c r="B29" s="7"/>
      <c r="C29" s="7"/>
      <c r="D29" s="7"/>
      <c r="E29" s="7"/>
      <c r="F29" s="7"/>
      <c r="G29" s="7"/>
      <c r="H29" s="7"/>
      <c r="I29" s="7"/>
      <c r="J29" s="7"/>
      <c r="K29" s="7"/>
      <c r="L29" s="7"/>
      <c r="M29" s="7"/>
      <c r="N29" s="7"/>
      <c r="O29" s="7"/>
      <c r="P29" s="56"/>
      <c r="Q29" s="29"/>
      <c r="R29" s="29"/>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R22"/>
  <sheetViews>
    <sheetView workbookViewId="0" showGridLines="0" defaultGridColor="1"/>
  </sheetViews>
  <sheetFormatPr defaultColWidth="9.16667" defaultRowHeight="13.2" customHeight="1" outlineLevelRow="0" outlineLevelCol="0"/>
  <cols>
    <col min="1" max="1" width="29.3516" style="89" customWidth="1"/>
    <col min="2" max="2" width="10.6719" style="89" customWidth="1"/>
    <col min="3" max="6" width="11.5" style="89" customWidth="1"/>
    <col min="7" max="7" width="11.6719" style="89" customWidth="1"/>
    <col min="8" max="17" width="10.1719" style="89" customWidth="1"/>
    <col min="18" max="18" width="9.17188" style="89" customWidth="1"/>
    <col min="19" max="256" width="9.17188" style="89"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row>
    <row r="2" ht="14.15" customHeight="1">
      <c r="A2" t="s" s="21">
        <v>47</v>
      </c>
      <c r="B2" s="90">
        <f>(E2-F2)/F2</f>
        <v>0.197841726618705</v>
      </c>
      <c r="C2" s="91">
        <v>-320</v>
      </c>
      <c r="D2" s="92">
        <v>-656</v>
      </c>
      <c r="E2" s="93">
        <v>666</v>
      </c>
      <c r="F2" s="94">
        <v>556</v>
      </c>
      <c r="G2" s="95">
        <v>0</v>
      </c>
      <c r="H2" s="95">
        <v>14</v>
      </c>
      <c r="I2" s="95"/>
      <c r="J2" s="95"/>
      <c r="K2" s="95"/>
      <c r="L2" s="95"/>
      <c r="M2" s="95"/>
      <c r="N2" s="95"/>
      <c r="O2" s="95"/>
      <c r="P2" s="95"/>
      <c r="Q2" s="95"/>
      <c r="R2" s="96"/>
    </row>
    <row r="3" ht="13.65" customHeight="1">
      <c r="A3" t="s" s="30">
        <v>51</v>
      </c>
      <c r="B3" s="31">
        <f>(E3-F3)/F3</f>
        <v>4.41428571428571</v>
      </c>
      <c r="C3" s="97">
        <v>20</v>
      </c>
      <c r="D3" s="98">
        <v>-560</v>
      </c>
      <c r="E3" s="99">
        <v>379</v>
      </c>
      <c r="F3" s="100">
        <v>70</v>
      </c>
      <c r="G3" s="101">
        <v>73</v>
      </c>
      <c r="H3" s="101">
        <v>90</v>
      </c>
      <c r="I3" s="29">
        <v>570</v>
      </c>
      <c r="J3" s="29">
        <v>28</v>
      </c>
      <c r="K3" s="29">
        <v>0</v>
      </c>
      <c r="L3" s="29">
        <v>0</v>
      </c>
      <c r="M3" s="29">
        <v>0</v>
      </c>
      <c r="N3" s="29">
        <v>0</v>
      </c>
      <c r="O3" s="29">
        <v>0</v>
      </c>
      <c r="P3" s="29">
        <v>14</v>
      </c>
      <c r="Q3" s="29">
        <v>0</v>
      </c>
      <c r="R3" s="36">
        <v>0</v>
      </c>
    </row>
    <row r="4" ht="13.65" customHeight="1">
      <c r="A4" t="s" s="30">
        <v>108</v>
      </c>
      <c r="B4" s="31">
        <f>(E4-F4)/F4</f>
        <v>-1</v>
      </c>
      <c r="C4" s="97">
        <v>0</v>
      </c>
      <c r="D4" s="98">
        <v>-280</v>
      </c>
      <c r="E4" s="99">
        <v>0</v>
      </c>
      <c r="F4" s="100">
        <v>249</v>
      </c>
      <c r="G4" s="101">
        <v>87</v>
      </c>
      <c r="H4" s="101">
        <v>2</v>
      </c>
      <c r="I4" s="29">
        <v>80</v>
      </c>
      <c r="J4" s="29">
        <v>0</v>
      </c>
      <c r="K4" s="29">
        <v>0</v>
      </c>
      <c r="L4" s="29">
        <v>0</v>
      </c>
      <c r="M4" s="29">
        <v>0</v>
      </c>
      <c r="N4" s="29">
        <v>0</v>
      </c>
      <c r="O4" s="29">
        <v>0</v>
      </c>
      <c r="P4" s="29">
        <v>3</v>
      </c>
      <c r="Q4" s="29">
        <v>0</v>
      </c>
      <c r="R4" s="36">
        <v>8</v>
      </c>
    </row>
    <row r="5" ht="13.65" customHeight="1">
      <c r="A5" t="s" s="30">
        <v>52</v>
      </c>
      <c r="B5" s="31">
        <f>(E5-F5)/F5</f>
        <v>-0.416613144936844</v>
      </c>
      <c r="C5" s="97">
        <v>-1807</v>
      </c>
      <c r="D5" s="98">
        <v>-1569</v>
      </c>
      <c r="E5" s="99">
        <v>2725</v>
      </c>
      <c r="F5" s="100">
        <v>4671</v>
      </c>
      <c r="G5" s="101">
        <v>2099</v>
      </c>
      <c r="H5" s="101">
        <v>1999</v>
      </c>
      <c r="I5" s="29">
        <v>3072</v>
      </c>
      <c r="J5" s="29">
        <v>2390</v>
      </c>
      <c r="K5" s="29">
        <v>1947</v>
      </c>
      <c r="L5" s="29">
        <v>0</v>
      </c>
      <c r="M5" s="29">
        <v>0</v>
      </c>
      <c r="N5" s="29">
        <v>802</v>
      </c>
      <c r="O5" s="29">
        <v>1168</v>
      </c>
      <c r="P5" s="29">
        <v>1361</v>
      </c>
      <c r="Q5" s="29">
        <v>0</v>
      </c>
      <c r="R5" s="36">
        <v>919</v>
      </c>
    </row>
    <row r="6" ht="13.65" customHeight="1">
      <c r="A6" t="s" s="30">
        <v>55</v>
      </c>
      <c r="B6" s="31">
        <f>(E6-F6)/F6</f>
        <v>-0.8709055876685931</v>
      </c>
      <c r="C6" s="97">
        <v>-328</v>
      </c>
      <c r="D6" s="98">
        <v>-1906</v>
      </c>
      <c r="E6" s="99">
        <v>268</v>
      </c>
      <c r="F6" s="100">
        <v>2076</v>
      </c>
      <c r="G6" s="101">
        <v>61</v>
      </c>
      <c r="H6" s="101">
        <v>455</v>
      </c>
      <c r="I6" s="29">
        <v>1828</v>
      </c>
      <c r="J6" s="29">
        <v>494</v>
      </c>
      <c r="K6" s="29">
        <v>1576</v>
      </c>
      <c r="L6" s="29">
        <v>0</v>
      </c>
      <c r="M6" s="29">
        <v>0</v>
      </c>
      <c r="N6" s="29">
        <v>502</v>
      </c>
      <c r="O6" s="29">
        <v>3308</v>
      </c>
      <c r="P6" s="29">
        <v>2352</v>
      </c>
      <c r="Q6" s="29">
        <v>0</v>
      </c>
      <c r="R6" s="36">
        <v>1689</v>
      </c>
    </row>
    <row r="7" ht="13.65" customHeight="1">
      <c r="A7" t="s" s="30">
        <v>56</v>
      </c>
      <c r="B7" s="31">
        <f>(E7-F7)/F7</f>
        <v>-0.967234600262123</v>
      </c>
      <c r="C7" s="97">
        <v>-256</v>
      </c>
      <c r="D7" s="98">
        <v>-1140</v>
      </c>
      <c r="E7" s="99">
        <v>25</v>
      </c>
      <c r="F7" s="100">
        <v>763</v>
      </c>
      <c r="G7" s="101">
        <v>68</v>
      </c>
      <c r="H7" s="101">
        <v>873</v>
      </c>
      <c r="I7" s="29">
        <v>611</v>
      </c>
      <c r="J7" s="29">
        <v>49</v>
      </c>
      <c r="K7" s="29">
        <v>558</v>
      </c>
      <c r="L7" s="29">
        <v>0</v>
      </c>
      <c r="M7" s="29">
        <v>0</v>
      </c>
      <c r="N7" s="29">
        <v>205</v>
      </c>
      <c r="O7" s="29">
        <v>195</v>
      </c>
      <c r="P7" s="29">
        <v>148</v>
      </c>
      <c r="Q7" s="29">
        <v>0</v>
      </c>
      <c r="R7" s="36">
        <v>75</v>
      </c>
    </row>
    <row r="8" ht="13.65" customHeight="1">
      <c r="A8" t="s" s="30">
        <v>63</v>
      </c>
      <c r="B8" s="31">
        <f>(E8-F8)/F8</f>
        <v>-0.460365853658537</v>
      </c>
      <c r="C8" s="97">
        <v>-283</v>
      </c>
      <c r="D8" s="98">
        <v>-461</v>
      </c>
      <c r="E8" s="99">
        <v>177</v>
      </c>
      <c r="F8" s="100">
        <v>328</v>
      </c>
      <c r="G8" s="101">
        <v>120</v>
      </c>
      <c r="H8" s="101">
        <v>0</v>
      </c>
      <c r="I8" s="29">
        <v>172</v>
      </c>
      <c r="J8" s="29">
        <v>0</v>
      </c>
      <c r="K8" s="29">
        <v>0</v>
      </c>
      <c r="L8" s="29">
        <v>0</v>
      </c>
      <c r="M8" s="29">
        <v>0</v>
      </c>
      <c r="N8" s="29">
        <v>19</v>
      </c>
      <c r="O8" s="29">
        <v>30</v>
      </c>
      <c r="P8" s="29">
        <v>0</v>
      </c>
      <c r="Q8" s="29">
        <v>0</v>
      </c>
      <c r="R8" s="36">
        <v>0</v>
      </c>
    </row>
    <row r="9" ht="13.65" customHeight="1">
      <c r="A9" t="s" s="30">
        <v>116</v>
      </c>
      <c r="B9" s="31">
        <f>(E9-F9)/F9</f>
        <v>-1</v>
      </c>
      <c r="C9" s="97">
        <v>0</v>
      </c>
      <c r="D9" s="98">
        <v>-134</v>
      </c>
      <c r="E9" s="99">
        <v>0</v>
      </c>
      <c r="F9" s="100">
        <v>237</v>
      </c>
      <c r="G9" s="101">
        <v>0</v>
      </c>
      <c r="H9" s="101">
        <v>0</v>
      </c>
      <c r="I9" s="29">
        <v>84</v>
      </c>
      <c r="J9" s="29">
        <v>135</v>
      </c>
      <c r="K9" s="29">
        <v>0</v>
      </c>
      <c r="L9" s="29">
        <v>0</v>
      </c>
      <c r="M9" s="29">
        <v>0</v>
      </c>
      <c r="N9" s="29">
        <v>0</v>
      </c>
      <c r="O9" s="29">
        <v>0</v>
      </c>
      <c r="P9" s="29">
        <v>19</v>
      </c>
      <c r="Q9" s="29">
        <v>0</v>
      </c>
      <c r="R9" s="36">
        <v>0</v>
      </c>
    </row>
    <row r="10" ht="13.65" customHeight="1">
      <c r="A10" t="s" s="30">
        <v>66</v>
      </c>
      <c r="B10" s="31"/>
      <c r="C10" s="97">
        <v>0</v>
      </c>
      <c r="D10" s="98">
        <v>0</v>
      </c>
      <c r="E10" s="99">
        <v>0</v>
      </c>
      <c r="F10" s="100">
        <v>0</v>
      </c>
      <c r="G10" s="101">
        <v>0</v>
      </c>
      <c r="H10" s="101">
        <v>0</v>
      </c>
      <c r="I10" s="29">
        <v>0</v>
      </c>
      <c r="J10" s="29">
        <v>0</v>
      </c>
      <c r="K10" s="29">
        <v>0</v>
      </c>
      <c r="L10" s="29">
        <v>0</v>
      </c>
      <c r="M10" s="29">
        <v>0</v>
      </c>
      <c r="N10" s="29">
        <v>0</v>
      </c>
      <c r="O10" s="29">
        <v>0</v>
      </c>
      <c r="P10" s="29">
        <v>0</v>
      </c>
      <c r="Q10" s="29">
        <v>0</v>
      </c>
      <c r="R10" s="36">
        <v>0</v>
      </c>
    </row>
    <row r="11" ht="14.15" customHeight="1">
      <c r="A11" t="s" s="37">
        <v>70</v>
      </c>
      <c r="B11" s="38">
        <f>(E11-F11)/F11</f>
        <v>-0.50507614213198</v>
      </c>
      <c r="C11" s="102">
        <v>-300</v>
      </c>
      <c r="D11" s="103">
        <v>-1234</v>
      </c>
      <c r="E11" s="104">
        <v>390</v>
      </c>
      <c r="F11" s="105">
        <v>788</v>
      </c>
      <c r="G11" s="106">
        <v>160</v>
      </c>
      <c r="H11" s="106">
        <v>229</v>
      </c>
      <c r="I11" s="43">
        <v>1868</v>
      </c>
      <c r="J11" s="43">
        <v>65</v>
      </c>
      <c r="K11" s="43">
        <v>15</v>
      </c>
      <c r="L11" s="43">
        <v>0</v>
      </c>
      <c r="M11" s="43">
        <v>0</v>
      </c>
      <c r="N11" s="43">
        <v>17</v>
      </c>
      <c r="O11" s="43">
        <v>5</v>
      </c>
      <c r="P11" s="43">
        <v>20</v>
      </c>
      <c r="Q11" s="43">
        <v>0</v>
      </c>
      <c r="R11" s="44">
        <v>520</v>
      </c>
    </row>
    <row r="12" ht="14.65" customHeight="1">
      <c r="A12" t="s" s="11">
        <v>71</v>
      </c>
      <c r="B12" s="45">
        <f>(E12-F12)/F12</f>
        <v>-0.524543027315671</v>
      </c>
      <c r="C12" s="107">
        <v>-3274</v>
      </c>
      <c r="D12" s="108">
        <v>-7940</v>
      </c>
      <c r="E12" s="109">
        <f>SUM(E2:E11)</f>
        <v>4630</v>
      </c>
      <c r="F12" s="110">
        <f>SUM(F2:F11)</f>
        <v>9738</v>
      </c>
      <c r="G12" s="111">
        <f>SUM(G3:G11)</f>
        <v>2668</v>
      </c>
      <c r="H12" s="111">
        <f>SUM(H2:H11)</f>
        <v>3662</v>
      </c>
      <c r="I12" s="50">
        <f>SUM(I3:I11)</f>
        <v>8285</v>
      </c>
      <c r="J12" s="50">
        <f>SUM(J3:J11)</f>
        <v>3161</v>
      </c>
      <c r="K12" s="50">
        <f>SUM(K3:K11)</f>
        <v>4096</v>
      </c>
      <c r="L12" s="50">
        <v>0</v>
      </c>
      <c r="M12" s="50">
        <f>SUM(M3:M11)</f>
        <v>0</v>
      </c>
      <c r="N12" s="50">
        <f>SUM(N3:N11)</f>
        <v>1545</v>
      </c>
      <c r="O12" s="50">
        <f>SUM(O3:O11)</f>
        <v>4706</v>
      </c>
      <c r="P12" s="50">
        <f>SUM(P3:P11)</f>
        <v>3917</v>
      </c>
      <c r="Q12" s="50">
        <f>SUM(Q3:Q11)</f>
        <v>0</v>
      </c>
      <c r="R12" s="51">
        <f>SUM(R3:R11)</f>
        <v>3211</v>
      </c>
    </row>
    <row r="13" ht="14.15" customHeight="1">
      <c r="A13" s="52"/>
      <c r="B13" s="53"/>
      <c r="C13" s="53"/>
      <c r="D13" s="112"/>
      <c r="E13" s="112"/>
      <c r="F13" s="112"/>
      <c r="G13" s="112"/>
      <c r="H13" s="112"/>
      <c r="I13" s="52"/>
      <c r="J13" s="52"/>
      <c r="K13" s="52"/>
      <c r="L13" s="52"/>
      <c r="M13" s="52"/>
      <c r="N13" s="52"/>
      <c r="O13" s="52"/>
      <c r="P13" s="52"/>
      <c r="Q13" s="52"/>
      <c r="R13" s="52"/>
    </row>
    <row r="14" ht="14.15" customHeight="1">
      <c r="A14" s="54"/>
      <c r="B14" s="54"/>
      <c r="C14" s="54"/>
      <c r="D14" s="54"/>
      <c r="E14" s="54"/>
      <c r="F14" s="54"/>
      <c r="G14" s="54"/>
      <c r="H14" s="54"/>
      <c r="I14" s="54"/>
      <c r="J14" s="54"/>
      <c r="K14" s="54"/>
      <c r="L14" s="54"/>
      <c r="M14" s="54"/>
      <c r="N14" s="54"/>
      <c r="O14" s="54"/>
      <c r="P14" s="54"/>
      <c r="Q14" s="54"/>
      <c r="R14" s="54"/>
    </row>
    <row r="15" ht="14.65" customHeight="1">
      <c r="A15" t="s" s="11">
        <v>72</v>
      </c>
      <c r="B15" t="s" s="12">
        <v>44</v>
      </c>
      <c r="C15" t="s" s="13">
        <v>45</v>
      </c>
      <c r="D15" t="s" s="14">
        <v>46</v>
      </c>
      <c r="E15" s="15">
        <v>43983</v>
      </c>
      <c r="F15" s="16">
        <v>43617</v>
      </c>
      <c r="G15" s="17">
        <v>43252</v>
      </c>
      <c r="H15" s="18">
        <v>42887</v>
      </c>
      <c r="I15" s="18">
        <v>42522</v>
      </c>
      <c r="J15" s="18">
        <v>42156</v>
      </c>
      <c r="K15" s="18">
        <v>41791</v>
      </c>
      <c r="L15" s="18">
        <v>41426</v>
      </c>
      <c r="M15" s="18">
        <v>41061</v>
      </c>
      <c r="N15" s="18">
        <v>40695</v>
      </c>
      <c r="O15" s="18">
        <v>40330</v>
      </c>
      <c r="P15" s="18">
        <v>39965</v>
      </c>
      <c r="Q15" s="18">
        <v>39600</v>
      </c>
      <c r="R15" s="19">
        <v>39234</v>
      </c>
    </row>
    <row r="16" ht="14.15" customHeight="1">
      <c r="A16" t="s" s="21">
        <v>124</v>
      </c>
      <c r="B16" s="22">
        <f>(E16-F16)/F16</f>
        <v>-1</v>
      </c>
      <c r="C16" s="91">
        <v>-200</v>
      </c>
      <c r="D16" s="24">
        <v>-400</v>
      </c>
      <c r="E16" s="25">
        <v>0</v>
      </c>
      <c r="F16" s="26">
        <v>340</v>
      </c>
      <c r="G16" s="27">
        <v>300</v>
      </c>
      <c r="H16" s="27">
        <v>210</v>
      </c>
      <c r="I16" s="27">
        <v>500</v>
      </c>
      <c r="J16" s="27">
        <v>0</v>
      </c>
      <c r="K16" s="27">
        <v>265</v>
      </c>
      <c r="L16" s="27">
        <v>0</v>
      </c>
      <c r="M16" s="27">
        <v>0</v>
      </c>
      <c r="N16" s="27">
        <v>0</v>
      </c>
      <c r="O16" s="27">
        <v>0</v>
      </c>
      <c r="P16" s="27">
        <v>0</v>
      </c>
      <c r="Q16" s="27">
        <v>0</v>
      </c>
      <c r="R16" s="28">
        <v>0</v>
      </c>
    </row>
    <row r="17" ht="13.65" customHeight="1">
      <c r="A17" t="s" s="30">
        <v>74</v>
      </c>
      <c r="B17" s="31"/>
      <c r="C17" s="97">
        <v>0</v>
      </c>
      <c r="D17" s="33">
        <v>0</v>
      </c>
      <c r="E17" s="34">
        <v>0</v>
      </c>
      <c r="F17" s="35">
        <v>0</v>
      </c>
      <c r="G17" s="29">
        <v>0</v>
      </c>
      <c r="H17" s="29">
        <v>0</v>
      </c>
      <c r="I17" s="29">
        <v>0</v>
      </c>
      <c r="J17" s="29">
        <v>0</v>
      </c>
      <c r="K17" s="29">
        <v>0</v>
      </c>
      <c r="L17" s="29">
        <v>0</v>
      </c>
      <c r="M17" s="29">
        <v>0</v>
      </c>
      <c r="N17" s="29">
        <v>0</v>
      </c>
      <c r="O17" s="29">
        <v>0</v>
      </c>
      <c r="P17" s="29">
        <v>0</v>
      </c>
      <c r="Q17" s="29">
        <v>0</v>
      </c>
      <c r="R17" s="36">
        <v>0</v>
      </c>
    </row>
    <row r="18" ht="13.65" customHeight="1">
      <c r="A18" t="s" s="30">
        <v>140</v>
      </c>
      <c r="B18" s="31">
        <f>(E18-F18)/F18</f>
        <v>-1</v>
      </c>
      <c r="C18" s="97">
        <v>0</v>
      </c>
      <c r="D18" s="33">
        <v>-1</v>
      </c>
      <c r="E18" s="34">
        <v>0</v>
      </c>
      <c r="F18" s="35">
        <v>7</v>
      </c>
      <c r="G18" s="29">
        <v>0</v>
      </c>
      <c r="H18" s="29">
        <v>0</v>
      </c>
      <c r="I18" s="29">
        <v>28</v>
      </c>
      <c r="J18" s="29"/>
      <c r="K18" s="29">
        <v>0</v>
      </c>
      <c r="L18" s="29"/>
      <c r="M18" s="29"/>
      <c r="N18" s="29"/>
      <c r="O18" s="29"/>
      <c r="P18" s="29"/>
      <c r="Q18" s="29"/>
      <c r="R18" s="36"/>
    </row>
    <row r="19" ht="13.65" customHeight="1">
      <c r="A19" t="s" s="30">
        <v>141</v>
      </c>
      <c r="B19" s="31"/>
      <c r="C19" s="97">
        <v>0</v>
      </c>
      <c r="D19" s="33">
        <v>0</v>
      </c>
      <c r="E19" s="34">
        <v>0</v>
      </c>
      <c r="F19" s="35">
        <v>0</v>
      </c>
      <c r="G19" s="29">
        <v>0</v>
      </c>
      <c r="H19" s="29">
        <v>0</v>
      </c>
      <c r="I19" s="29">
        <v>0</v>
      </c>
      <c r="J19" s="29"/>
      <c r="K19" s="29">
        <v>0</v>
      </c>
      <c r="L19" s="29"/>
      <c r="M19" s="29"/>
      <c r="N19" s="29"/>
      <c r="O19" s="29"/>
      <c r="P19" s="29"/>
      <c r="Q19" s="29"/>
      <c r="R19" s="36"/>
    </row>
    <row r="20" ht="14.15" customHeight="1">
      <c r="A20" t="s" s="37">
        <v>118</v>
      </c>
      <c r="B20" s="38">
        <f>(E20-F20)/F20</f>
        <v>-1</v>
      </c>
      <c r="C20" s="102">
        <v>0</v>
      </c>
      <c r="D20" s="40">
        <v>-2</v>
      </c>
      <c r="E20" s="41">
        <v>0</v>
      </c>
      <c r="F20" s="42">
        <v>6</v>
      </c>
      <c r="G20" s="43">
        <v>0</v>
      </c>
      <c r="H20" s="43">
        <v>0</v>
      </c>
      <c r="I20" s="43">
        <v>0</v>
      </c>
      <c r="J20" s="43">
        <v>0</v>
      </c>
      <c r="K20" s="43">
        <v>0</v>
      </c>
      <c r="L20" s="43">
        <v>0</v>
      </c>
      <c r="M20" s="43">
        <v>0</v>
      </c>
      <c r="N20" s="43">
        <v>0</v>
      </c>
      <c r="O20" s="43">
        <v>0</v>
      </c>
      <c r="P20" s="43">
        <v>0</v>
      </c>
      <c r="Q20" s="43">
        <v>0</v>
      </c>
      <c r="R20" s="44">
        <v>0</v>
      </c>
    </row>
    <row r="21" ht="14.65" customHeight="1">
      <c r="A21" t="s" s="11">
        <v>119</v>
      </c>
      <c r="B21" s="45">
        <f>(E21-F21)/F21</f>
        <v>-1</v>
      </c>
      <c r="C21" s="107">
        <v>-200</v>
      </c>
      <c r="D21" s="47">
        <v>-403</v>
      </c>
      <c r="E21" s="48">
        <f>SUM(E16:E20)</f>
        <v>0</v>
      </c>
      <c r="F21" s="49">
        <f>SUM(F16:F20)</f>
        <v>353</v>
      </c>
      <c r="G21" s="50">
        <f>SUM(G16:G20)</f>
        <v>300</v>
      </c>
      <c r="H21" s="50">
        <v>210</v>
      </c>
      <c r="I21" s="50">
        <f>SUM(I16:I20)</f>
        <v>528</v>
      </c>
      <c r="J21" s="50">
        <v>0</v>
      </c>
      <c r="K21" s="50">
        <f>SUM(K16:K20)</f>
        <v>265</v>
      </c>
      <c r="L21" s="50">
        <v>0</v>
      </c>
      <c r="M21" s="50">
        <v>0</v>
      </c>
      <c r="N21" s="50">
        <v>0</v>
      </c>
      <c r="O21" s="50">
        <f>SUM(O16:O20)</f>
        <v>0</v>
      </c>
      <c r="P21" s="50">
        <f>SUM(P16:P20)</f>
        <v>0</v>
      </c>
      <c r="Q21" s="50">
        <f>SUM(Q16:Q20)</f>
        <v>0</v>
      </c>
      <c r="R21" s="51">
        <f>SUM(R16:R20)</f>
        <v>0</v>
      </c>
    </row>
    <row r="22" ht="19" customHeight="1">
      <c r="A22" s="52"/>
      <c r="B22" s="52"/>
      <c r="C22" s="52"/>
      <c r="D22" s="52"/>
      <c r="E22" s="52"/>
      <c r="F22" s="52"/>
      <c r="G22" s="52"/>
      <c r="H22" s="52"/>
      <c r="I22" s="52"/>
      <c r="J22" s="52"/>
      <c r="K22" s="52"/>
      <c r="L22" s="52"/>
      <c r="M22" s="52"/>
      <c r="N22" s="52"/>
      <c r="O22" s="52"/>
      <c r="P22" s="113"/>
      <c r="Q22" s="27"/>
      <c r="R22" s="27"/>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1:T69"/>
  <sheetViews>
    <sheetView workbookViewId="0" showGridLines="0" defaultGridColor="1"/>
  </sheetViews>
  <sheetFormatPr defaultColWidth="9.16667" defaultRowHeight="13.2" customHeight="1" outlineLevelRow="0" outlineLevelCol="0"/>
  <cols>
    <col min="1" max="1" width="24.6719" style="114" customWidth="1"/>
    <col min="2" max="2" width="10.6719" style="114" customWidth="1"/>
    <col min="3" max="3" width="11.5" style="114" customWidth="1"/>
    <col min="4" max="6" width="11.8516" style="114" customWidth="1"/>
    <col min="7" max="7" width="11.5" style="114" customWidth="1"/>
    <col min="8" max="18" width="10.1719" style="114" customWidth="1"/>
    <col min="19" max="20" width="9.17188" style="114" customWidth="1"/>
    <col min="21" max="256" width="9.17188" style="114" customWidth="1"/>
  </cols>
  <sheetData>
    <row r="1" ht="14.65" customHeight="1">
      <c r="A1" t="s" s="11">
        <v>43</v>
      </c>
      <c r="B1" t="s" s="12">
        <v>44</v>
      </c>
      <c r="C1" t="s" s="13">
        <v>45</v>
      </c>
      <c r="D1" t="s" s="14">
        <v>46</v>
      </c>
      <c r="E1" s="15">
        <v>43983</v>
      </c>
      <c r="F1" s="16">
        <v>43617</v>
      </c>
      <c r="G1" s="17">
        <v>43252</v>
      </c>
      <c r="H1" s="18">
        <v>42887</v>
      </c>
      <c r="I1" s="18">
        <v>42522</v>
      </c>
      <c r="J1" s="18">
        <v>42156</v>
      </c>
      <c r="K1" s="18">
        <v>41791</v>
      </c>
      <c r="L1" s="18">
        <v>41426</v>
      </c>
      <c r="M1" s="18">
        <v>41061</v>
      </c>
      <c r="N1" s="18">
        <v>40695</v>
      </c>
      <c r="O1" s="18">
        <v>40330</v>
      </c>
      <c r="P1" s="18">
        <v>39965</v>
      </c>
      <c r="Q1" s="18">
        <v>39600</v>
      </c>
      <c r="R1" s="19">
        <v>39234</v>
      </c>
      <c r="S1" s="20"/>
      <c r="T1" s="7"/>
    </row>
    <row r="2" ht="14.15" customHeight="1">
      <c r="A2" t="s" s="21">
        <v>102</v>
      </c>
      <c r="B2" s="22"/>
      <c r="C2" s="23">
        <v>0</v>
      </c>
      <c r="D2" s="24">
        <v>0</v>
      </c>
      <c r="E2" s="25">
        <v>0</v>
      </c>
      <c r="F2" s="26"/>
      <c r="G2" s="27">
        <v>0</v>
      </c>
      <c r="H2" s="27">
        <v>0</v>
      </c>
      <c r="I2" s="27">
        <v>0</v>
      </c>
      <c r="J2" s="27">
        <v>0</v>
      </c>
      <c r="K2" s="27"/>
      <c r="L2" s="27"/>
      <c r="M2" s="27"/>
      <c r="N2" s="27"/>
      <c r="O2" s="27"/>
      <c r="P2" s="27"/>
      <c r="Q2" s="27"/>
      <c r="R2" s="28"/>
      <c r="S2" s="20"/>
      <c r="T2" s="7"/>
    </row>
    <row r="3" ht="13.65" customHeight="1">
      <c r="A3" t="s" s="30">
        <v>142</v>
      </c>
      <c r="B3" s="31"/>
      <c r="C3" s="32">
        <v>0</v>
      </c>
      <c r="D3" s="33">
        <v>0</v>
      </c>
      <c r="E3" s="34">
        <v>0</v>
      </c>
      <c r="F3" s="35"/>
      <c r="G3" s="29">
        <v>0</v>
      </c>
      <c r="H3" s="29">
        <v>0</v>
      </c>
      <c r="I3" s="29">
        <v>0</v>
      </c>
      <c r="J3" s="29">
        <v>0</v>
      </c>
      <c r="K3" s="29"/>
      <c r="L3" s="29"/>
      <c r="M3" s="29"/>
      <c r="N3" s="29"/>
      <c r="O3" s="29"/>
      <c r="P3" s="29"/>
      <c r="Q3" s="29"/>
      <c r="R3" s="36"/>
      <c r="S3" s="20"/>
      <c r="T3" s="7"/>
    </row>
    <row r="4" ht="13.65" customHeight="1">
      <c r="A4" t="s" s="30">
        <v>105</v>
      </c>
      <c r="B4" s="31"/>
      <c r="C4" s="32">
        <v>0</v>
      </c>
      <c r="D4" s="33">
        <v>0</v>
      </c>
      <c r="E4" s="34">
        <v>0</v>
      </c>
      <c r="F4" s="35"/>
      <c r="G4" s="29">
        <v>0</v>
      </c>
      <c r="H4" s="29">
        <v>0</v>
      </c>
      <c r="I4" s="29">
        <v>0</v>
      </c>
      <c r="J4" s="29">
        <v>0</v>
      </c>
      <c r="K4" s="29"/>
      <c r="L4" s="29"/>
      <c r="M4" s="29"/>
      <c r="N4" s="29"/>
      <c r="O4" s="29"/>
      <c r="P4" s="29"/>
      <c r="Q4" s="29"/>
      <c r="R4" s="36"/>
      <c r="S4" s="20"/>
      <c r="T4" s="7"/>
    </row>
    <row r="5" ht="13.65" customHeight="1">
      <c r="A5" t="s" s="30">
        <v>107</v>
      </c>
      <c r="B5" s="31">
        <f>(E5-F5)/F5</f>
        <v>-1</v>
      </c>
      <c r="C5" s="32">
        <v>0</v>
      </c>
      <c r="D5" s="33">
        <v>-70</v>
      </c>
      <c r="E5" s="34">
        <v>0</v>
      </c>
      <c r="F5" s="35">
        <v>30</v>
      </c>
      <c r="G5" s="29">
        <v>0</v>
      </c>
      <c r="H5" s="29">
        <v>0</v>
      </c>
      <c r="I5" s="29">
        <v>0</v>
      </c>
      <c r="J5" s="29">
        <v>0</v>
      </c>
      <c r="K5" s="29"/>
      <c r="L5" s="29"/>
      <c r="M5" s="29"/>
      <c r="N5" s="29"/>
      <c r="O5" s="29"/>
      <c r="P5" s="29"/>
      <c r="Q5" s="29"/>
      <c r="R5" s="36"/>
      <c r="S5" s="20"/>
      <c r="T5" s="7"/>
    </row>
    <row r="6" ht="13.65" customHeight="1">
      <c r="A6" t="s" s="30">
        <v>50</v>
      </c>
      <c r="B6" s="31"/>
      <c r="C6" s="32">
        <v>0</v>
      </c>
      <c r="D6" s="33">
        <v>0</v>
      </c>
      <c r="E6" s="34">
        <v>0</v>
      </c>
      <c r="F6" s="35"/>
      <c r="G6" s="29">
        <v>0</v>
      </c>
      <c r="H6" s="29">
        <v>0</v>
      </c>
      <c r="I6" s="29">
        <v>0</v>
      </c>
      <c r="J6" s="29">
        <v>0</v>
      </c>
      <c r="K6" s="29"/>
      <c r="L6" s="29"/>
      <c r="M6" s="29"/>
      <c r="N6" s="29"/>
      <c r="O6" s="29"/>
      <c r="P6" s="29"/>
      <c r="Q6" s="29"/>
      <c r="R6" s="36"/>
      <c r="S6" s="20"/>
      <c r="T6" s="7"/>
    </row>
    <row r="7" ht="13.65" customHeight="1">
      <c r="A7" t="s" s="30">
        <v>51</v>
      </c>
      <c r="B7" s="31">
        <f>(E7-F7)/F7</f>
        <v>-1</v>
      </c>
      <c r="C7" s="32">
        <v>0</v>
      </c>
      <c r="D7" s="33">
        <v>-30</v>
      </c>
      <c r="E7" s="34">
        <v>0</v>
      </c>
      <c r="F7" s="35">
        <v>40</v>
      </c>
      <c r="G7" s="29">
        <v>0</v>
      </c>
      <c r="H7" s="29">
        <v>0</v>
      </c>
      <c r="I7" s="29">
        <v>0</v>
      </c>
      <c r="J7" s="29">
        <v>0</v>
      </c>
      <c r="K7" s="29"/>
      <c r="L7" s="29"/>
      <c r="M7" s="29"/>
      <c r="N7" s="29"/>
      <c r="O7" s="29"/>
      <c r="P7" s="29"/>
      <c r="Q7" s="29"/>
      <c r="R7" s="36"/>
      <c r="S7" s="20"/>
      <c r="T7" s="7"/>
    </row>
    <row r="8" ht="13.65" customHeight="1">
      <c r="A8" t="s" s="30">
        <v>108</v>
      </c>
      <c r="B8" s="31"/>
      <c r="C8" s="32">
        <v>0</v>
      </c>
      <c r="D8" s="33">
        <v>0</v>
      </c>
      <c r="E8" s="34">
        <v>0</v>
      </c>
      <c r="F8" s="35"/>
      <c r="G8" s="29">
        <v>0</v>
      </c>
      <c r="H8" s="29">
        <v>0</v>
      </c>
      <c r="I8" s="29">
        <v>0</v>
      </c>
      <c r="J8" s="29">
        <v>0</v>
      </c>
      <c r="K8" s="29"/>
      <c r="L8" s="29"/>
      <c r="M8" s="29"/>
      <c r="N8" s="29"/>
      <c r="O8" s="29"/>
      <c r="P8" s="29"/>
      <c r="Q8" s="29"/>
      <c r="R8" s="36"/>
      <c r="S8" s="20"/>
      <c r="T8" s="7"/>
    </row>
    <row r="9" ht="13.65" customHeight="1">
      <c r="A9" t="s" s="30">
        <v>109</v>
      </c>
      <c r="B9" s="31"/>
      <c r="C9" s="32">
        <v>0</v>
      </c>
      <c r="D9" s="33">
        <v>0</v>
      </c>
      <c r="E9" s="34">
        <v>0</v>
      </c>
      <c r="F9" s="35"/>
      <c r="G9" s="29">
        <v>0</v>
      </c>
      <c r="H9" s="29">
        <v>0</v>
      </c>
      <c r="I9" s="29">
        <v>0</v>
      </c>
      <c r="J9" s="29">
        <v>0</v>
      </c>
      <c r="K9" s="29"/>
      <c r="L9" s="29"/>
      <c r="M9" s="29"/>
      <c r="N9" s="29"/>
      <c r="O9" s="29"/>
      <c r="P9" s="29"/>
      <c r="Q9" s="29"/>
      <c r="R9" s="36"/>
      <c r="S9" s="20"/>
      <c r="T9" s="7"/>
    </row>
    <row r="10" ht="13.65" customHeight="1">
      <c r="A10" t="s" s="30">
        <v>55</v>
      </c>
      <c r="B10" s="31"/>
      <c r="C10" s="32">
        <v>0</v>
      </c>
      <c r="D10" s="33">
        <v>0</v>
      </c>
      <c r="E10" s="34">
        <v>0</v>
      </c>
      <c r="F10" s="35"/>
      <c r="G10" s="29">
        <v>0</v>
      </c>
      <c r="H10" s="29">
        <v>0</v>
      </c>
      <c r="I10" s="29">
        <v>0</v>
      </c>
      <c r="J10" s="29">
        <v>0</v>
      </c>
      <c r="K10" s="29"/>
      <c r="L10" s="29"/>
      <c r="M10" s="29"/>
      <c r="N10" s="29"/>
      <c r="O10" s="29"/>
      <c r="P10" s="29"/>
      <c r="Q10" s="29"/>
      <c r="R10" s="36"/>
      <c r="S10" s="20"/>
      <c r="T10" s="7"/>
    </row>
    <row r="11" ht="13.65" customHeight="1">
      <c r="A11" t="s" s="30">
        <v>143</v>
      </c>
      <c r="B11" s="31"/>
      <c r="C11" s="32">
        <v>0</v>
      </c>
      <c r="D11" s="33">
        <v>0</v>
      </c>
      <c r="E11" s="34">
        <v>0</v>
      </c>
      <c r="F11" s="35"/>
      <c r="G11" s="29">
        <v>0</v>
      </c>
      <c r="H11" s="29">
        <v>0</v>
      </c>
      <c r="I11" s="29">
        <v>0</v>
      </c>
      <c r="J11" s="29">
        <v>0</v>
      </c>
      <c r="K11" s="29"/>
      <c r="L11" s="29"/>
      <c r="M11" s="29"/>
      <c r="N11" s="29"/>
      <c r="O11" s="29"/>
      <c r="P11" s="29"/>
      <c r="Q11" s="29"/>
      <c r="R11" s="36"/>
      <c r="S11" s="20"/>
      <c r="T11" s="7"/>
    </row>
    <row r="12" ht="13.65" customHeight="1">
      <c r="A12" t="s" s="30">
        <v>56</v>
      </c>
      <c r="B12" s="31">
        <f>(E12-F12)/F12</f>
        <v>-1</v>
      </c>
      <c r="C12" s="32">
        <v>0</v>
      </c>
      <c r="D12" s="33">
        <v>-35</v>
      </c>
      <c r="E12" s="34">
        <v>0</v>
      </c>
      <c r="F12" s="35">
        <v>16</v>
      </c>
      <c r="G12" s="29">
        <v>0</v>
      </c>
      <c r="H12" s="29">
        <v>0</v>
      </c>
      <c r="I12" s="29">
        <v>0</v>
      </c>
      <c r="J12" s="29">
        <v>0</v>
      </c>
      <c r="K12" s="29"/>
      <c r="L12" s="29"/>
      <c r="M12" s="29"/>
      <c r="N12" s="29"/>
      <c r="O12" s="29"/>
      <c r="P12" s="29"/>
      <c r="Q12" s="29"/>
      <c r="R12" s="36"/>
      <c r="S12" s="20"/>
      <c r="T12" s="7"/>
    </row>
    <row r="13" ht="13.65" customHeight="1">
      <c r="A13" t="s" s="30">
        <v>110</v>
      </c>
      <c r="B13" s="31">
        <f>(E13-F13)/F13</f>
        <v>-1</v>
      </c>
      <c r="C13" s="32">
        <v>0</v>
      </c>
      <c r="D13" s="33">
        <v>-942</v>
      </c>
      <c r="E13" s="34">
        <v>0</v>
      </c>
      <c r="F13" s="35">
        <v>666</v>
      </c>
      <c r="G13" s="29">
        <v>0</v>
      </c>
      <c r="H13" s="29">
        <v>300</v>
      </c>
      <c r="I13" s="29">
        <v>509</v>
      </c>
      <c r="J13" s="29">
        <v>0</v>
      </c>
      <c r="K13" s="29"/>
      <c r="L13" s="29"/>
      <c r="M13" s="29"/>
      <c r="N13" s="29"/>
      <c r="O13" s="29"/>
      <c r="P13" s="29"/>
      <c r="Q13" s="29"/>
      <c r="R13" s="36"/>
      <c r="S13" s="20"/>
      <c r="T13" s="7"/>
    </row>
    <row r="14" ht="13.65" customHeight="1">
      <c r="A14" t="s" s="30">
        <v>144</v>
      </c>
      <c r="B14" s="31"/>
      <c r="C14" s="32">
        <v>0</v>
      </c>
      <c r="D14" s="33">
        <v>0</v>
      </c>
      <c r="E14" s="34">
        <v>0</v>
      </c>
      <c r="F14" s="35"/>
      <c r="G14" s="29">
        <v>0</v>
      </c>
      <c r="H14" s="29">
        <v>0</v>
      </c>
      <c r="I14" s="29">
        <v>0</v>
      </c>
      <c r="J14" s="29">
        <v>0</v>
      </c>
      <c r="K14" s="29"/>
      <c r="L14" s="29"/>
      <c r="M14" s="29"/>
      <c r="N14" s="29"/>
      <c r="O14" s="29"/>
      <c r="P14" s="29"/>
      <c r="Q14" s="29"/>
      <c r="R14" s="36"/>
      <c r="S14" s="20"/>
      <c r="T14" s="7"/>
    </row>
    <row r="15" ht="13.65" customHeight="1">
      <c r="A15" t="s" s="30">
        <v>113</v>
      </c>
      <c r="B15" s="31"/>
      <c r="C15" s="32">
        <v>0</v>
      </c>
      <c r="D15" s="33">
        <v>0</v>
      </c>
      <c r="E15" s="34">
        <v>0</v>
      </c>
      <c r="F15" s="35"/>
      <c r="G15" s="29">
        <v>0</v>
      </c>
      <c r="H15" s="29">
        <v>0</v>
      </c>
      <c r="I15" s="29">
        <v>0</v>
      </c>
      <c r="J15" s="29">
        <v>0</v>
      </c>
      <c r="K15" s="29"/>
      <c r="L15" s="29"/>
      <c r="M15" s="29"/>
      <c r="N15" s="29"/>
      <c r="O15" s="29"/>
      <c r="P15" s="29"/>
      <c r="Q15" s="29"/>
      <c r="R15" s="36"/>
      <c r="S15" s="20"/>
      <c r="T15" s="7"/>
    </row>
    <row r="16" ht="13.65" customHeight="1">
      <c r="A16" t="s" s="30">
        <v>66</v>
      </c>
      <c r="B16" s="31"/>
      <c r="C16" s="32">
        <v>0</v>
      </c>
      <c r="D16" s="33">
        <v>0</v>
      </c>
      <c r="E16" s="34">
        <v>0</v>
      </c>
      <c r="F16" s="35"/>
      <c r="G16" s="29">
        <v>0</v>
      </c>
      <c r="H16" s="29">
        <v>0</v>
      </c>
      <c r="I16" s="29">
        <v>0</v>
      </c>
      <c r="J16" s="29">
        <v>0</v>
      </c>
      <c r="K16" s="29"/>
      <c r="L16" s="29"/>
      <c r="M16" s="29"/>
      <c r="N16" s="29"/>
      <c r="O16" s="29"/>
      <c r="P16" s="29"/>
      <c r="Q16" s="29"/>
      <c r="R16" s="36"/>
      <c r="S16" s="20"/>
      <c r="T16" s="7"/>
    </row>
    <row r="17" ht="13.65" customHeight="1">
      <c r="A17" t="s" s="30">
        <v>145</v>
      </c>
      <c r="B17" s="31">
        <f>(E17-F17)/F17</f>
        <v>-1</v>
      </c>
      <c r="C17" s="32">
        <v>0</v>
      </c>
      <c r="D17" s="33">
        <v>-575</v>
      </c>
      <c r="E17" s="34">
        <v>0</v>
      </c>
      <c r="F17" s="35">
        <v>701</v>
      </c>
      <c r="G17" s="29">
        <v>0</v>
      </c>
      <c r="H17" s="29">
        <v>280</v>
      </c>
      <c r="I17" s="29">
        <v>447</v>
      </c>
      <c r="J17" s="29">
        <v>0</v>
      </c>
      <c r="K17" s="29"/>
      <c r="L17" s="29"/>
      <c r="M17" s="29"/>
      <c r="N17" s="29"/>
      <c r="O17" s="29"/>
      <c r="P17" s="29"/>
      <c r="Q17" s="29"/>
      <c r="R17" s="36"/>
      <c r="S17" s="20"/>
      <c r="T17" s="7"/>
    </row>
    <row r="18" ht="14.15" customHeight="1">
      <c r="A18" t="s" s="37">
        <v>118</v>
      </c>
      <c r="B18" s="38">
        <f>(E18-F18)/F18</f>
        <v>-1</v>
      </c>
      <c r="C18" s="39">
        <v>0</v>
      </c>
      <c r="D18" s="40">
        <v>0</v>
      </c>
      <c r="E18" s="41">
        <v>0</v>
      </c>
      <c r="F18" s="42">
        <v>11</v>
      </c>
      <c r="G18" s="43">
        <v>0</v>
      </c>
      <c r="H18" s="43">
        <v>0</v>
      </c>
      <c r="I18" s="43">
        <v>0</v>
      </c>
      <c r="J18" s="43">
        <v>0</v>
      </c>
      <c r="K18" s="43"/>
      <c r="L18" s="43"/>
      <c r="M18" s="43"/>
      <c r="N18" s="43"/>
      <c r="O18" s="43"/>
      <c r="P18" s="43"/>
      <c r="Q18" s="43"/>
      <c r="R18" s="44"/>
      <c r="S18" s="20"/>
      <c r="T18" s="7"/>
    </row>
    <row r="19" ht="14.65" customHeight="1">
      <c r="A19" t="s" s="11">
        <v>119</v>
      </c>
      <c r="B19" s="45">
        <f>(E19-F19)/F19</f>
        <v>-1</v>
      </c>
      <c r="C19" s="46">
        <v>0</v>
      </c>
      <c r="D19" s="47">
        <v>-1652</v>
      </c>
      <c r="E19" s="48">
        <f>SUM(E2:E18)</f>
        <v>0</v>
      </c>
      <c r="F19" s="49">
        <f>SUM(F2:F18)</f>
        <v>1464</v>
      </c>
      <c r="G19" s="50">
        <v>0</v>
      </c>
      <c r="H19" s="50">
        <f>SUM(H2:H18)</f>
        <v>580</v>
      </c>
      <c r="I19" s="50">
        <f>SUM(I2:I18)</f>
        <v>956</v>
      </c>
      <c r="J19" s="50">
        <v>0</v>
      </c>
      <c r="K19" s="50">
        <v>0</v>
      </c>
      <c r="L19" s="50">
        <v>0</v>
      </c>
      <c r="M19" s="50">
        <v>0</v>
      </c>
      <c r="N19" s="50">
        <v>0</v>
      </c>
      <c r="O19" s="50">
        <f>SUM(O2:O18)</f>
        <v>0</v>
      </c>
      <c r="P19" s="50">
        <f>SUM(P2:P18)</f>
        <v>0</v>
      </c>
      <c r="Q19" s="50">
        <f>SUM(Q2:Q18)</f>
        <v>0</v>
      </c>
      <c r="R19" s="51">
        <f>SUM(R2:R18)</f>
        <v>0</v>
      </c>
      <c r="S19" s="20"/>
      <c r="T19" s="7"/>
    </row>
    <row r="20" ht="15.1" customHeight="1">
      <c r="A20" s="115"/>
      <c r="B20" s="52"/>
      <c r="C20" s="52"/>
      <c r="D20" s="52"/>
      <c r="E20" s="52"/>
      <c r="F20" s="52"/>
      <c r="G20" s="52"/>
      <c r="H20" s="52"/>
      <c r="I20" s="52"/>
      <c r="J20" s="52"/>
      <c r="K20" s="52"/>
      <c r="L20" s="52"/>
      <c r="M20" s="52"/>
      <c r="N20" s="52"/>
      <c r="O20" s="52"/>
      <c r="P20" s="52"/>
      <c r="Q20" s="52"/>
      <c r="R20" s="52"/>
      <c r="S20" s="7"/>
      <c r="T20" s="7"/>
    </row>
    <row r="21" ht="15.1" customHeight="1">
      <c r="A21" s="116"/>
      <c r="B21" s="54"/>
      <c r="C21" s="54"/>
      <c r="D21" s="54"/>
      <c r="E21" s="54"/>
      <c r="F21" s="54"/>
      <c r="G21" s="54"/>
      <c r="H21" s="54"/>
      <c r="I21" s="54"/>
      <c r="J21" s="54"/>
      <c r="K21" s="54"/>
      <c r="L21" s="54"/>
      <c r="M21" s="54"/>
      <c r="N21" s="54"/>
      <c r="O21" s="54"/>
      <c r="P21" s="54"/>
      <c r="Q21" s="54"/>
      <c r="R21" s="54"/>
      <c r="S21" s="7"/>
      <c r="T21" s="7"/>
    </row>
    <row r="22" ht="14.65" customHeight="1">
      <c r="A22" t="s" s="11">
        <v>146</v>
      </c>
      <c r="B22" t="s" s="12">
        <v>44</v>
      </c>
      <c r="C22" t="s" s="13">
        <v>45</v>
      </c>
      <c r="D22" t="s" s="14">
        <v>46</v>
      </c>
      <c r="E22" s="15">
        <v>43983</v>
      </c>
      <c r="F22" s="16">
        <v>43617</v>
      </c>
      <c r="G22" s="17">
        <v>43252</v>
      </c>
      <c r="H22" s="18">
        <v>42887</v>
      </c>
      <c r="I22" s="18">
        <v>42522</v>
      </c>
      <c r="J22" s="18">
        <v>42156</v>
      </c>
      <c r="K22" s="18">
        <v>41791</v>
      </c>
      <c r="L22" s="18">
        <v>41426</v>
      </c>
      <c r="M22" s="18">
        <v>41061</v>
      </c>
      <c r="N22" s="18">
        <v>40695</v>
      </c>
      <c r="O22" s="18">
        <v>40330</v>
      </c>
      <c r="P22" s="18">
        <v>39965</v>
      </c>
      <c r="Q22" s="18">
        <v>39600</v>
      </c>
      <c r="R22" s="19">
        <v>39234</v>
      </c>
      <c r="S22" s="20"/>
      <c r="T22" s="7"/>
    </row>
    <row r="23" ht="14.15" customHeight="1">
      <c r="A23" t="s" s="21">
        <v>124</v>
      </c>
      <c r="B23" s="22">
        <f>(E23-F23)/F23</f>
        <v>-1</v>
      </c>
      <c r="C23" s="23">
        <v>0</v>
      </c>
      <c r="D23" s="24">
        <v>28</v>
      </c>
      <c r="E23" s="25">
        <v>0</v>
      </c>
      <c r="F23" s="26">
        <v>28</v>
      </c>
      <c r="G23" s="27">
        <v>0</v>
      </c>
      <c r="H23" s="27"/>
      <c r="I23" s="27">
        <v>0</v>
      </c>
      <c r="J23" s="27">
        <v>0</v>
      </c>
      <c r="K23" s="27"/>
      <c r="L23" s="27"/>
      <c r="M23" s="27"/>
      <c r="N23" s="27"/>
      <c r="O23" s="27">
        <v>0</v>
      </c>
      <c r="P23" s="27">
        <f>SUM(S23:T23)</f>
        <v>0</v>
      </c>
      <c r="Q23" s="27">
        <f>D38</f>
        <v>0</v>
      </c>
      <c r="R23" s="28">
        <f>D60</f>
        <v>0</v>
      </c>
      <c r="S23" s="20"/>
      <c r="T23" s="7"/>
    </row>
    <row r="24" ht="13.65" customHeight="1">
      <c r="A24" t="s" s="30">
        <v>147</v>
      </c>
      <c r="B24" s="31"/>
      <c r="C24" s="32">
        <v>0</v>
      </c>
      <c r="D24" s="33">
        <v>0</v>
      </c>
      <c r="E24" s="34">
        <v>0</v>
      </c>
      <c r="F24" s="35"/>
      <c r="G24" s="29">
        <v>0</v>
      </c>
      <c r="H24" s="29"/>
      <c r="I24" s="29">
        <v>0</v>
      </c>
      <c r="J24" s="29">
        <v>0</v>
      </c>
      <c r="K24" s="29"/>
      <c r="L24" s="29"/>
      <c r="M24" s="29"/>
      <c r="N24" s="29"/>
      <c r="O24" s="29"/>
      <c r="P24" s="29"/>
      <c r="Q24" s="29"/>
      <c r="R24" s="36"/>
      <c r="S24" s="20"/>
      <c r="T24" s="7"/>
    </row>
    <row r="25" ht="14.15" customHeight="1">
      <c r="A25" t="s" s="37">
        <v>118</v>
      </c>
      <c r="B25" s="38">
        <f>(E25-F25)/F25</f>
        <v>-1</v>
      </c>
      <c r="C25" s="39">
        <v>0</v>
      </c>
      <c r="D25" s="40">
        <v>93</v>
      </c>
      <c r="E25" s="41">
        <v>0</v>
      </c>
      <c r="F25" s="42">
        <v>93</v>
      </c>
      <c r="G25" s="43">
        <v>0</v>
      </c>
      <c r="H25" s="43"/>
      <c r="I25" s="43">
        <v>0</v>
      </c>
      <c r="J25" s="43">
        <v>0</v>
      </c>
      <c r="K25" s="43"/>
      <c r="L25" s="43"/>
      <c r="M25" s="43"/>
      <c r="N25" s="43"/>
      <c r="O25" s="43">
        <v>0</v>
      </c>
      <c r="P25" s="43">
        <f>SUM(S25:T25)</f>
        <v>0</v>
      </c>
      <c r="Q25" s="43">
        <v>0</v>
      </c>
      <c r="R25" s="44">
        <f>D69</f>
        <v>0</v>
      </c>
      <c r="S25" s="20"/>
      <c r="T25" s="7"/>
    </row>
    <row r="26" ht="14.65" customHeight="1">
      <c r="A26" t="s" s="11">
        <v>119</v>
      </c>
      <c r="B26" s="45">
        <f>(E26-F26)/F26</f>
        <v>-1</v>
      </c>
      <c r="C26" s="46">
        <v>0</v>
      </c>
      <c r="D26" s="47">
        <v>121</v>
      </c>
      <c r="E26" s="48">
        <f>SUM(E23:E25)</f>
        <v>0</v>
      </c>
      <c r="F26" s="49">
        <f>SUM(F23:F25)</f>
        <v>121</v>
      </c>
      <c r="G26" s="50">
        <v>0</v>
      </c>
      <c r="H26" s="50">
        <v>0</v>
      </c>
      <c r="I26" s="50">
        <v>0</v>
      </c>
      <c r="J26" s="50">
        <v>0</v>
      </c>
      <c r="K26" s="50">
        <v>0</v>
      </c>
      <c r="L26" s="50">
        <v>0</v>
      </c>
      <c r="M26" s="50">
        <v>0</v>
      </c>
      <c r="N26" s="50">
        <v>0</v>
      </c>
      <c r="O26" s="50">
        <v>0</v>
      </c>
      <c r="P26" s="50">
        <f>SUM(P23:P25)</f>
        <v>0</v>
      </c>
      <c r="Q26" s="117">
        <f>SUM(Q23:Q25)</f>
        <v>0</v>
      </c>
      <c r="R26" s="118">
        <f>SUM(R23:R25)</f>
        <v>0</v>
      </c>
      <c r="S26" s="20"/>
      <c r="T26" s="7"/>
    </row>
    <row r="27" ht="14.15" customHeight="1">
      <c r="A27" s="52"/>
      <c r="B27" s="52"/>
      <c r="C27" s="52"/>
      <c r="D27" s="52"/>
      <c r="E27" s="52"/>
      <c r="F27" s="52"/>
      <c r="G27" s="52"/>
      <c r="H27" s="52"/>
      <c r="I27" s="52"/>
      <c r="J27" s="52"/>
      <c r="K27" s="52"/>
      <c r="L27" s="52"/>
      <c r="M27" s="52"/>
      <c r="N27" s="52"/>
      <c r="O27" s="52"/>
      <c r="P27" s="52"/>
      <c r="Q27" s="52"/>
      <c r="R27" s="52"/>
      <c r="S27" s="7"/>
      <c r="T27" s="7"/>
    </row>
    <row r="28" ht="13.65" customHeight="1">
      <c r="A28" s="7"/>
      <c r="B28" s="7"/>
      <c r="C28" s="7"/>
      <c r="D28" s="7"/>
      <c r="E28" s="7"/>
      <c r="F28" s="7"/>
      <c r="G28" s="7"/>
      <c r="H28" s="7"/>
      <c r="I28" s="7"/>
      <c r="J28" s="7"/>
      <c r="K28" s="7"/>
      <c r="L28" s="7"/>
      <c r="M28" s="7"/>
      <c r="N28" s="7"/>
      <c r="O28" s="7"/>
      <c r="P28" s="7"/>
      <c r="Q28" s="7"/>
      <c r="R28" s="7"/>
      <c r="S28" s="7"/>
      <c r="T28" s="7"/>
    </row>
    <row r="29" ht="13.65" customHeight="1">
      <c r="A29" s="7"/>
      <c r="B29" s="7"/>
      <c r="C29" s="7"/>
      <c r="D29" s="7"/>
      <c r="E29" s="7"/>
      <c r="F29" s="7"/>
      <c r="G29" s="7"/>
      <c r="H29" s="7"/>
      <c r="I29" s="7"/>
      <c r="J29" s="7"/>
      <c r="K29" s="7"/>
      <c r="L29" s="7"/>
      <c r="M29" s="7"/>
      <c r="N29" s="7"/>
      <c r="O29" s="7"/>
      <c r="P29" s="7"/>
      <c r="Q29" s="7"/>
      <c r="R29" s="7"/>
      <c r="S29" s="7"/>
      <c r="T29" s="7"/>
    </row>
    <row r="30" ht="13.65" customHeight="1">
      <c r="A30" s="7"/>
      <c r="B30" s="7"/>
      <c r="C30" s="7"/>
      <c r="D30" s="7"/>
      <c r="E30" s="7"/>
      <c r="F30" s="7"/>
      <c r="G30" s="7"/>
      <c r="H30" s="7"/>
      <c r="I30" s="7"/>
      <c r="J30" s="7"/>
      <c r="K30" s="7"/>
      <c r="L30" s="7"/>
      <c r="M30" s="7"/>
      <c r="N30" s="7"/>
      <c r="O30" s="7"/>
      <c r="P30" s="7"/>
      <c r="Q30" s="7"/>
      <c r="R30" s="7"/>
      <c r="S30" s="7"/>
      <c r="T30" s="7"/>
    </row>
    <row r="31" ht="13.65" customHeight="1">
      <c r="A31" s="7"/>
      <c r="B31" s="7"/>
      <c r="C31" s="7"/>
      <c r="D31" s="7"/>
      <c r="E31" s="7"/>
      <c r="F31" s="7"/>
      <c r="G31" s="7"/>
      <c r="H31" s="7"/>
      <c r="I31" s="7"/>
      <c r="J31" s="7"/>
      <c r="K31" s="7"/>
      <c r="L31" s="7"/>
      <c r="M31" s="7"/>
      <c r="N31" s="7"/>
      <c r="O31" s="7"/>
      <c r="P31" s="7"/>
      <c r="Q31" s="7"/>
      <c r="R31" s="7"/>
      <c r="S31" s="7"/>
      <c r="T31" s="7"/>
    </row>
    <row r="32" ht="13.65" customHeight="1">
      <c r="A32" s="7"/>
      <c r="B32" s="7"/>
      <c r="C32" s="7"/>
      <c r="D32" s="7"/>
      <c r="E32" s="7"/>
      <c r="F32" s="7"/>
      <c r="G32" s="7"/>
      <c r="H32" s="7"/>
      <c r="I32" s="7"/>
      <c r="J32" s="7"/>
      <c r="K32" s="7"/>
      <c r="L32" s="7"/>
      <c r="M32" s="7"/>
      <c r="N32" s="7"/>
      <c r="O32" s="7"/>
      <c r="P32" s="7"/>
      <c r="Q32" s="7"/>
      <c r="R32" s="7"/>
      <c r="S32" s="7"/>
      <c r="T32" s="7"/>
    </row>
    <row r="33" ht="13.65" customHeight="1">
      <c r="A33" s="7"/>
      <c r="B33" s="7"/>
      <c r="C33" s="7"/>
      <c r="D33" s="7"/>
      <c r="E33" s="7"/>
      <c r="F33" s="7"/>
      <c r="G33" s="7"/>
      <c r="H33" s="7"/>
      <c r="I33" s="7"/>
      <c r="J33" s="7"/>
      <c r="K33" s="7"/>
      <c r="L33" s="7"/>
      <c r="M33" s="7"/>
      <c r="N33" s="7"/>
      <c r="O33" s="7"/>
      <c r="P33" s="7"/>
      <c r="Q33" s="7"/>
      <c r="R33" s="7"/>
      <c r="S33" s="7"/>
      <c r="T33" s="7"/>
    </row>
    <row r="34" ht="13.65" customHeight="1">
      <c r="A34" s="7"/>
      <c r="B34" s="7"/>
      <c r="C34" s="7"/>
      <c r="D34" s="7"/>
      <c r="E34" s="7"/>
      <c r="F34" s="7"/>
      <c r="G34" s="7"/>
      <c r="H34" s="7"/>
      <c r="I34" s="7"/>
      <c r="J34" s="7"/>
      <c r="K34" s="7"/>
      <c r="L34" s="7"/>
      <c r="M34" s="7"/>
      <c r="N34" s="7"/>
      <c r="O34" s="7"/>
      <c r="P34" s="7"/>
      <c r="Q34" s="7"/>
      <c r="R34" s="7"/>
      <c r="S34" s="7"/>
      <c r="T34" s="7"/>
    </row>
    <row r="35" ht="13.65" customHeight="1">
      <c r="A35" s="7"/>
      <c r="B35" s="7"/>
      <c r="C35" s="7"/>
      <c r="D35" s="7"/>
      <c r="E35" s="7"/>
      <c r="F35" s="7"/>
      <c r="G35" s="7"/>
      <c r="H35" s="7"/>
      <c r="I35" s="7"/>
      <c r="J35" s="7"/>
      <c r="K35" s="7"/>
      <c r="L35" s="7"/>
      <c r="M35" s="7"/>
      <c r="N35" s="7"/>
      <c r="O35" s="7"/>
      <c r="P35" s="7"/>
      <c r="Q35" s="7"/>
      <c r="R35" s="7"/>
      <c r="S35" s="7"/>
      <c r="T35" s="7"/>
    </row>
    <row r="36" ht="13.65" customHeight="1">
      <c r="A36" s="7"/>
      <c r="B36" s="7"/>
      <c r="C36" s="7"/>
      <c r="D36" s="7"/>
      <c r="E36" s="7"/>
      <c r="F36" s="7"/>
      <c r="G36" s="7"/>
      <c r="H36" s="7"/>
      <c r="I36" s="7"/>
      <c r="J36" s="7"/>
      <c r="K36" s="7"/>
      <c r="L36" s="7"/>
      <c r="M36" s="7"/>
      <c r="N36" s="7"/>
      <c r="O36" s="7"/>
      <c r="P36" s="7"/>
      <c r="Q36" s="7"/>
      <c r="R36" s="7"/>
      <c r="S36" s="7"/>
      <c r="T36" s="7"/>
    </row>
    <row r="37" ht="13.65" customHeight="1">
      <c r="A37" s="7"/>
      <c r="B37" s="7"/>
      <c r="C37" s="7"/>
      <c r="D37" s="7"/>
      <c r="E37" s="7"/>
      <c r="F37" s="7"/>
      <c r="G37" s="7"/>
      <c r="H37" s="7"/>
      <c r="I37" s="7"/>
      <c r="J37" s="7"/>
      <c r="K37" s="7"/>
      <c r="L37" s="7"/>
      <c r="M37" s="7"/>
      <c r="N37" s="7"/>
      <c r="O37" s="7"/>
      <c r="P37" s="7"/>
      <c r="Q37" s="7"/>
      <c r="R37" s="7"/>
      <c r="S37" s="7"/>
      <c r="T37" s="7"/>
    </row>
    <row r="38" ht="13.65" customHeight="1">
      <c r="A38" s="7"/>
      <c r="B38" s="7"/>
      <c r="C38" s="7"/>
      <c r="D38" s="7"/>
      <c r="E38" s="7"/>
      <c r="F38" s="7"/>
      <c r="G38" s="7"/>
      <c r="H38" s="7"/>
      <c r="I38" s="7"/>
      <c r="J38" s="7"/>
      <c r="K38" s="7"/>
      <c r="L38" s="7"/>
      <c r="M38" s="7"/>
      <c r="N38" s="7"/>
      <c r="O38" s="7"/>
      <c r="P38" s="7"/>
      <c r="Q38" s="7"/>
      <c r="R38" s="7"/>
      <c r="S38" s="7"/>
      <c r="T38" s="7"/>
    </row>
    <row r="39" ht="13.65" customHeight="1">
      <c r="A39" s="7"/>
      <c r="B39" s="7"/>
      <c r="C39" s="7"/>
      <c r="D39" s="7"/>
      <c r="E39" s="7"/>
      <c r="F39" s="7"/>
      <c r="G39" s="7"/>
      <c r="H39" s="7"/>
      <c r="I39" s="7"/>
      <c r="J39" s="7"/>
      <c r="K39" s="7"/>
      <c r="L39" s="7"/>
      <c r="M39" s="7"/>
      <c r="N39" s="7"/>
      <c r="O39" s="7"/>
      <c r="P39" s="7"/>
      <c r="Q39" s="7"/>
      <c r="R39" s="7"/>
      <c r="S39" s="7"/>
      <c r="T39" s="7"/>
    </row>
    <row r="40" ht="13.65" customHeight="1">
      <c r="A40" s="7"/>
      <c r="B40" s="7"/>
      <c r="C40" s="7"/>
      <c r="D40" s="7"/>
      <c r="E40" s="7"/>
      <c r="F40" s="7"/>
      <c r="G40" s="7"/>
      <c r="H40" s="7"/>
      <c r="I40" s="7"/>
      <c r="J40" s="7"/>
      <c r="K40" s="7"/>
      <c r="L40" s="7"/>
      <c r="M40" s="7"/>
      <c r="N40" s="7"/>
      <c r="O40" s="7"/>
      <c r="P40" s="7"/>
      <c r="Q40" s="7"/>
      <c r="R40" s="7"/>
      <c r="S40" s="7"/>
      <c r="T40" s="7"/>
    </row>
    <row r="41" ht="13.65" customHeight="1">
      <c r="A41" s="7"/>
      <c r="B41" s="7"/>
      <c r="C41" s="7"/>
      <c r="D41" s="7"/>
      <c r="E41" s="7"/>
      <c r="F41" s="7"/>
      <c r="G41" s="7"/>
      <c r="H41" s="7"/>
      <c r="I41" s="7"/>
      <c r="J41" s="7"/>
      <c r="K41" s="7"/>
      <c r="L41" s="7"/>
      <c r="M41" s="7"/>
      <c r="N41" s="7"/>
      <c r="O41" s="7"/>
      <c r="P41" s="7"/>
      <c r="Q41" s="7"/>
      <c r="R41" s="7"/>
      <c r="S41" s="7"/>
      <c r="T41" s="7"/>
    </row>
    <row r="42" ht="13.65" customHeight="1">
      <c r="A42" s="7"/>
      <c r="B42" s="7"/>
      <c r="C42" s="7"/>
      <c r="D42" s="7"/>
      <c r="E42" s="7"/>
      <c r="F42" s="7"/>
      <c r="G42" s="7"/>
      <c r="H42" s="7"/>
      <c r="I42" s="7"/>
      <c r="J42" s="7"/>
      <c r="K42" s="7"/>
      <c r="L42" s="7"/>
      <c r="M42" s="7"/>
      <c r="N42" s="7"/>
      <c r="O42" s="7"/>
      <c r="P42" s="7"/>
      <c r="Q42" s="7"/>
      <c r="R42" s="7"/>
      <c r="S42" s="7"/>
      <c r="T42" s="7"/>
    </row>
    <row r="43" ht="13.65" customHeight="1">
      <c r="A43" s="7"/>
      <c r="B43" s="7"/>
      <c r="C43" s="7"/>
      <c r="D43" s="7"/>
      <c r="E43" s="7"/>
      <c r="F43" s="7"/>
      <c r="G43" s="7"/>
      <c r="H43" s="7"/>
      <c r="I43" s="7"/>
      <c r="J43" s="7"/>
      <c r="K43" s="7"/>
      <c r="L43" s="7"/>
      <c r="M43" s="7"/>
      <c r="N43" s="7"/>
      <c r="O43" s="7"/>
      <c r="P43" s="7"/>
      <c r="Q43" s="7"/>
      <c r="R43" s="7"/>
      <c r="S43" s="7"/>
      <c r="T43" s="7"/>
    </row>
    <row r="44" ht="13.65" customHeight="1">
      <c r="A44" s="7"/>
      <c r="B44" s="7"/>
      <c r="C44" s="7"/>
      <c r="D44" s="7"/>
      <c r="E44" s="7"/>
      <c r="F44" s="7"/>
      <c r="G44" s="7"/>
      <c r="H44" s="7"/>
      <c r="I44" s="7"/>
      <c r="J44" s="7"/>
      <c r="K44" s="7"/>
      <c r="L44" s="7"/>
      <c r="M44" s="7"/>
      <c r="N44" s="7"/>
      <c r="O44" s="7"/>
      <c r="P44" s="7"/>
      <c r="Q44" s="7"/>
      <c r="R44" s="7"/>
      <c r="S44" s="7"/>
      <c r="T44" s="7"/>
    </row>
    <row r="45" ht="13.65" customHeight="1">
      <c r="A45" s="7"/>
      <c r="B45" s="7"/>
      <c r="C45" s="7"/>
      <c r="D45" s="7"/>
      <c r="E45" s="7"/>
      <c r="F45" s="7"/>
      <c r="G45" s="7"/>
      <c r="H45" s="7"/>
      <c r="I45" s="7"/>
      <c r="J45" s="7"/>
      <c r="K45" s="7"/>
      <c r="L45" s="7"/>
      <c r="M45" s="7"/>
      <c r="N45" s="7"/>
      <c r="O45" s="7"/>
      <c r="P45" s="7"/>
      <c r="Q45" s="7"/>
      <c r="R45" s="7"/>
      <c r="S45" s="7"/>
      <c r="T45" s="7"/>
    </row>
    <row r="46" ht="13.65" customHeight="1">
      <c r="A46" s="7"/>
      <c r="B46" s="7"/>
      <c r="C46" s="7"/>
      <c r="D46" s="7"/>
      <c r="E46" s="7"/>
      <c r="F46" s="7"/>
      <c r="G46" s="7"/>
      <c r="H46" s="7"/>
      <c r="I46" s="7"/>
      <c r="J46" s="7"/>
      <c r="K46" s="7"/>
      <c r="L46" s="7"/>
      <c r="M46" s="7"/>
      <c r="N46" s="7"/>
      <c r="O46" s="7"/>
      <c r="P46" s="7"/>
      <c r="Q46" s="7"/>
      <c r="R46" s="7"/>
      <c r="S46" s="7"/>
      <c r="T46" s="7"/>
    </row>
    <row r="47" ht="13.65" customHeight="1">
      <c r="A47" s="7"/>
      <c r="B47" s="7"/>
      <c r="C47" s="7"/>
      <c r="D47" s="7"/>
      <c r="E47" s="7"/>
      <c r="F47" s="7"/>
      <c r="G47" s="7"/>
      <c r="H47" s="7"/>
      <c r="I47" s="7"/>
      <c r="J47" s="7"/>
      <c r="K47" s="7"/>
      <c r="L47" s="7"/>
      <c r="M47" s="7"/>
      <c r="N47" s="7"/>
      <c r="O47" s="7"/>
      <c r="P47" s="7"/>
      <c r="Q47" s="7"/>
      <c r="R47" s="7"/>
      <c r="S47" s="7"/>
      <c r="T47" s="7"/>
    </row>
    <row r="48" ht="13.65" customHeight="1">
      <c r="A48" s="7"/>
      <c r="B48" s="7"/>
      <c r="C48" s="7"/>
      <c r="D48" s="7"/>
      <c r="E48" s="7"/>
      <c r="F48" s="7"/>
      <c r="G48" s="7"/>
      <c r="H48" s="7"/>
      <c r="I48" s="7"/>
      <c r="J48" s="7"/>
      <c r="K48" s="7"/>
      <c r="L48" s="7"/>
      <c r="M48" s="7"/>
      <c r="N48" s="7"/>
      <c r="O48" s="7"/>
      <c r="P48" s="7"/>
      <c r="Q48" s="7"/>
      <c r="R48" s="7"/>
      <c r="S48" s="7"/>
      <c r="T48" s="7"/>
    </row>
    <row r="49" ht="13.65" customHeight="1">
      <c r="A49" s="7"/>
      <c r="B49" s="7"/>
      <c r="C49" s="7"/>
      <c r="D49" s="7"/>
      <c r="E49" s="7"/>
      <c r="F49" s="7"/>
      <c r="G49" s="7"/>
      <c r="H49" s="7"/>
      <c r="I49" s="7"/>
      <c r="J49" s="7"/>
      <c r="K49" s="7"/>
      <c r="L49" s="7"/>
      <c r="M49" s="7"/>
      <c r="N49" s="7"/>
      <c r="O49" s="7"/>
      <c r="P49" s="7"/>
      <c r="Q49" s="7"/>
      <c r="R49" s="7"/>
      <c r="S49" s="7"/>
      <c r="T49" s="7"/>
    </row>
    <row r="50" ht="13.65" customHeight="1">
      <c r="A50" s="7"/>
      <c r="B50" s="7"/>
      <c r="C50" s="7"/>
      <c r="D50" s="7"/>
      <c r="E50" s="7"/>
      <c r="F50" s="7"/>
      <c r="G50" s="7"/>
      <c r="H50" s="7"/>
      <c r="I50" s="7"/>
      <c r="J50" s="7"/>
      <c r="K50" s="7"/>
      <c r="L50" s="7"/>
      <c r="M50" s="7"/>
      <c r="N50" s="7"/>
      <c r="O50" s="7"/>
      <c r="P50" s="7"/>
      <c r="Q50" s="7"/>
      <c r="R50" s="7"/>
      <c r="S50" s="7"/>
      <c r="T50" s="7"/>
    </row>
    <row r="51" ht="13.65" customHeight="1">
      <c r="A51" s="7"/>
      <c r="B51" s="7"/>
      <c r="C51" s="7"/>
      <c r="D51" s="7"/>
      <c r="E51" s="7"/>
      <c r="F51" s="7"/>
      <c r="G51" s="7"/>
      <c r="H51" s="7"/>
      <c r="I51" s="7"/>
      <c r="J51" s="7"/>
      <c r="K51" s="7"/>
      <c r="L51" s="7"/>
      <c r="M51" s="7"/>
      <c r="N51" s="7"/>
      <c r="O51" s="7"/>
      <c r="P51" s="7"/>
      <c r="Q51" s="7"/>
      <c r="R51" s="7"/>
      <c r="S51" s="7"/>
      <c r="T51" s="7"/>
    </row>
    <row r="52" ht="13.65" customHeight="1">
      <c r="A52" s="7"/>
      <c r="B52" s="7"/>
      <c r="C52" s="7"/>
      <c r="D52" s="7"/>
      <c r="E52" s="7"/>
      <c r="F52" s="7"/>
      <c r="G52" s="7"/>
      <c r="H52" s="7"/>
      <c r="I52" s="7"/>
      <c r="J52" s="7"/>
      <c r="K52" s="7"/>
      <c r="L52" s="7"/>
      <c r="M52" s="7"/>
      <c r="N52" s="7"/>
      <c r="O52" s="7"/>
      <c r="P52" s="7"/>
      <c r="Q52" s="7"/>
      <c r="R52" s="7"/>
      <c r="S52" s="7"/>
      <c r="T52" s="7"/>
    </row>
    <row r="53" ht="13.65" customHeight="1">
      <c r="A53" s="7"/>
      <c r="B53" s="7"/>
      <c r="C53" s="7"/>
      <c r="D53" s="7"/>
      <c r="E53" s="7"/>
      <c r="F53" s="7"/>
      <c r="G53" s="7"/>
      <c r="H53" s="7"/>
      <c r="I53" s="7"/>
      <c r="J53" s="7"/>
      <c r="K53" s="7"/>
      <c r="L53" s="7"/>
      <c r="M53" s="7"/>
      <c r="N53" s="7"/>
      <c r="O53" s="7"/>
      <c r="P53" s="7"/>
      <c r="Q53" s="7"/>
      <c r="R53" s="7"/>
      <c r="S53" s="7"/>
      <c r="T53" s="7"/>
    </row>
    <row r="54" ht="13.65" customHeight="1">
      <c r="A54" s="7"/>
      <c r="B54" s="7"/>
      <c r="C54" s="7"/>
      <c r="D54" s="7"/>
      <c r="E54" s="7"/>
      <c r="F54" s="7"/>
      <c r="G54" s="7"/>
      <c r="H54" s="7"/>
      <c r="I54" s="7"/>
      <c r="J54" s="7"/>
      <c r="K54" s="7"/>
      <c r="L54" s="7"/>
      <c r="M54" s="7"/>
      <c r="N54" s="7"/>
      <c r="O54" s="7"/>
      <c r="P54" s="7"/>
      <c r="Q54" s="7"/>
      <c r="R54" s="7"/>
      <c r="S54" s="7"/>
      <c r="T54" s="7"/>
    </row>
    <row r="55" ht="13.65" customHeight="1">
      <c r="A55" s="7"/>
      <c r="B55" s="7"/>
      <c r="C55" s="7"/>
      <c r="D55" s="7"/>
      <c r="E55" s="7"/>
      <c r="F55" s="7"/>
      <c r="G55" s="7"/>
      <c r="H55" s="7"/>
      <c r="I55" s="7"/>
      <c r="J55" s="7"/>
      <c r="K55" s="7"/>
      <c r="L55" s="7"/>
      <c r="M55" s="7"/>
      <c r="N55" s="7"/>
      <c r="O55" s="7"/>
      <c r="P55" s="7"/>
      <c r="Q55" s="7"/>
      <c r="R55" s="7"/>
      <c r="S55" s="7"/>
      <c r="T55" s="7"/>
    </row>
    <row r="56" ht="13.65" customHeight="1">
      <c r="A56" s="7"/>
      <c r="B56" s="7"/>
      <c r="C56" s="7"/>
      <c r="D56" s="7"/>
      <c r="E56" s="7"/>
      <c r="F56" s="7"/>
      <c r="G56" s="7"/>
      <c r="H56" s="7"/>
      <c r="I56" s="7"/>
      <c r="J56" s="7"/>
      <c r="K56" s="7"/>
      <c r="L56" s="7"/>
      <c r="M56" s="7"/>
      <c r="N56" s="7"/>
      <c r="O56" s="7"/>
      <c r="P56" s="7"/>
      <c r="Q56" s="7"/>
      <c r="R56" s="7"/>
      <c r="S56" s="7"/>
      <c r="T56" s="7"/>
    </row>
    <row r="57" ht="13.65" customHeight="1">
      <c r="A57" s="7"/>
      <c r="B57" s="7"/>
      <c r="C57" s="7"/>
      <c r="D57" s="7"/>
      <c r="E57" s="7"/>
      <c r="F57" s="7"/>
      <c r="G57" s="7"/>
      <c r="H57" s="7"/>
      <c r="I57" s="7"/>
      <c r="J57" s="7"/>
      <c r="K57" s="7"/>
      <c r="L57" s="7"/>
      <c r="M57" s="7"/>
      <c r="N57" s="7"/>
      <c r="O57" s="7"/>
      <c r="P57" s="7"/>
      <c r="Q57" s="7"/>
      <c r="R57" s="7"/>
      <c r="S57" s="7"/>
      <c r="T57" s="7"/>
    </row>
    <row r="58" ht="13.65" customHeight="1">
      <c r="A58" s="7"/>
      <c r="B58" s="7"/>
      <c r="C58" s="7"/>
      <c r="D58" s="7"/>
      <c r="E58" s="7"/>
      <c r="F58" s="7"/>
      <c r="G58" s="7"/>
      <c r="H58" s="7"/>
      <c r="I58" s="7"/>
      <c r="J58" s="7"/>
      <c r="K58" s="7"/>
      <c r="L58" s="7"/>
      <c r="M58" s="7"/>
      <c r="N58" s="7"/>
      <c r="O58" s="7"/>
      <c r="P58" s="7"/>
      <c r="Q58" s="7"/>
      <c r="R58" s="7"/>
      <c r="S58" s="7"/>
      <c r="T58" s="7"/>
    </row>
    <row r="59" ht="13.65" customHeight="1">
      <c r="A59" s="7"/>
      <c r="B59" s="7"/>
      <c r="C59" s="7"/>
      <c r="D59" s="7"/>
      <c r="E59" s="7"/>
      <c r="F59" s="7"/>
      <c r="G59" s="7"/>
      <c r="H59" s="7"/>
      <c r="I59" s="7"/>
      <c r="J59" s="7"/>
      <c r="K59" s="7"/>
      <c r="L59" s="7"/>
      <c r="M59" s="7"/>
      <c r="N59" s="7"/>
      <c r="O59" s="7"/>
      <c r="P59" s="7"/>
      <c r="Q59" s="7"/>
      <c r="R59" s="7"/>
      <c r="S59" s="7"/>
      <c r="T59" s="7"/>
    </row>
    <row r="60" ht="13.65" customHeight="1">
      <c r="A60" s="7"/>
      <c r="B60" s="7"/>
      <c r="C60" s="7"/>
      <c r="D60" s="7"/>
      <c r="E60" s="7"/>
      <c r="F60" s="7"/>
      <c r="G60" s="7"/>
      <c r="H60" s="7"/>
      <c r="I60" s="7"/>
      <c r="J60" s="7"/>
      <c r="K60" s="7"/>
      <c r="L60" s="7"/>
      <c r="M60" s="7"/>
      <c r="N60" s="7"/>
      <c r="O60" s="7"/>
      <c r="P60" s="7"/>
      <c r="Q60" s="7"/>
      <c r="R60" s="7"/>
      <c r="S60" s="7"/>
      <c r="T60" s="7"/>
    </row>
    <row r="61" ht="13.65" customHeight="1">
      <c r="A61" s="7"/>
      <c r="B61" s="7"/>
      <c r="C61" s="7"/>
      <c r="D61" s="7"/>
      <c r="E61" s="7"/>
      <c r="F61" s="7"/>
      <c r="G61" s="7"/>
      <c r="H61" s="7"/>
      <c r="I61" s="7"/>
      <c r="J61" s="7"/>
      <c r="K61" s="7"/>
      <c r="L61" s="7"/>
      <c r="M61" s="7"/>
      <c r="N61" s="7"/>
      <c r="O61" s="7"/>
      <c r="P61" s="7"/>
      <c r="Q61" s="7"/>
      <c r="R61" s="7"/>
      <c r="S61" s="7"/>
      <c r="T61" s="7"/>
    </row>
    <row r="62" ht="13.65" customHeight="1">
      <c r="A62" s="7"/>
      <c r="B62" s="7"/>
      <c r="C62" s="7"/>
      <c r="D62" s="7"/>
      <c r="E62" s="7"/>
      <c r="F62" s="7"/>
      <c r="G62" s="7"/>
      <c r="H62" s="7"/>
      <c r="I62" s="7"/>
      <c r="J62" s="7"/>
      <c r="K62" s="7"/>
      <c r="L62" s="7"/>
      <c r="M62" s="7"/>
      <c r="N62" s="7"/>
      <c r="O62" s="7"/>
      <c r="P62" s="7"/>
      <c r="Q62" s="7"/>
      <c r="R62" s="7"/>
      <c r="S62" s="7"/>
      <c r="T62" s="7"/>
    </row>
    <row r="63" ht="13.65" customHeight="1">
      <c r="A63" s="7"/>
      <c r="B63" s="7"/>
      <c r="C63" s="7"/>
      <c r="D63" s="7"/>
      <c r="E63" s="7"/>
      <c r="F63" s="7"/>
      <c r="G63" s="7"/>
      <c r="H63" s="7"/>
      <c r="I63" s="7"/>
      <c r="J63" s="7"/>
      <c r="K63" s="7"/>
      <c r="L63" s="7"/>
      <c r="M63" s="7"/>
      <c r="N63" s="7"/>
      <c r="O63" s="7"/>
      <c r="P63" s="7"/>
      <c r="Q63" s="7"/>
      <c r="R63" s="7"/>
      <c r="S63" s="7"/>
      <c r="T63" s="7"/>
    </row>
    <row r="64" ht="13.65" customHeight="1">
      <c r="A64" s="7"/>
      <c r="B64" s="7"/>
      <c r="C64" s="7"/>
      <c r="D64" s="7"/>
      <c r="E64" s="7"/>
      <c r="F64" s="7"/>
      <c r="G64" s="7"/>
      <c r="H64" s="7"/>
      <c r="I64" s="7"/>
      <c r="J64" s="7"/>
      <c r="K64" s="7"/>
      <c r="L64" s="7"/>
      <c r="M64" s="7"/>
      <c r="N64" s="7"/>
      <c r="O64" s="7"/>
      <c r="P64" s="7"/>
      <c r="Q64" s="7"/>
      <c r="R64" s="7"/>
      <c r="S64" s="7"/>
      <c r="T64" s="7"/>
    </row>
    <row r="65" ht="13.65" customHeight="1">
      <c r="A65" s="7"/>
      <c r="B65" s="7"/>
      <c r="C65" s="7"/>
      <c r="D65" s="7"/>
      <c r="E65" s="7"/>
      <c r="F65" s="7"/>
      <c r="G65" s="7"/>
      <c r="H65" s="7"/>
      <c r="I65" s="7"/>
      <c r="J65" s="7"/>
      <c r="K65" s="7"/>
      <c r="L65" s="7"/>
      <c r="M65" s="7"/>
      <c r="N65" s="7"/>
      <c r="O65" s="7"/>
      <c r="P65" s="7"/>
      <c r="Q65" s="7"/>
      <c r="R65" s="7"/>
      <c r="S65" s="7"/>
      <c r="T65" s="7"/>
    </row>
    <row r="66" ht="13.65" customHeight="1">
      <c r="A66" s="7"/>
      <c r="B66" s="7"/>
      <c r="C66" s="7"/>
      <c r="D66" s="7"/>
      <c r="E66" s="7"/>
      <c r="F66" s="7"/>
      <c r="G66" s="7"/>
      <c r="H66" s="7"/>
      <c r="I66" s="7"/>
      <c r="J66" s="7"/>
      <c r="K66" s="7"/>
      <c r="L66" s="7"/>
      <c r="M66" s="7"/>
      <c r="N66" s="7"/>
      <c r="O66" s="7"/>
      <c r="P66" s="7"/>
      <c r="Q66" s="7"/>
      <c r="R66" s="7"/>
      <c r="S66" s="7"/>
      <c r="T66" s="7"/>
    </row>
    <row r="67" ht="13.65" customHeight="1">
      <c r="A67" s="7"/>
      <c r="B67" s="7"/>
      <c r="C67" s="7"/>
      <c r="D67" s="7"/>
      <c r="E67" s="7"/>
      <c r="F67" s="7"/>
      <c r="G67" s="7"/>
      <c r="H67" s="7"/>
      <c r="I67" s="7"/>
      <c r="J67" s="7"/>
      <c r="K67" s="7"/>
      <c r="L67" s="7"/>
      <c r="M67" s="7"/>
      <c r="N67" s="7"/>
      <c r="O67" s="7"/>
      <c r="P67" s="7"/>
      <c r="Q67" s="7"/>
      <c r="R67" s="7"/>
      <c r="S67" s="7"/>
      <c r="T67" s="7"/>
    </row>
    <row r="68" ht="13.65" customHeight="1">
      <c r="A68" s="7"/>
      <c r="B68" s="7"/>
      <c r="C68" s="7"/>
      <c r="D68" s="7"/>
      <c r="E68" s="7"/>
      <c r="F68" s="7"/>
      <c r="G68" s="7"/>
      <c r="H68" s="7"/>
      <c r="I68" s="7"/>
      <c r="J68" s="7"/>
      <c r="K68" s="7"/>
      <c r="L68" s="7"/>
      <c r="M68" s="7"/>
      <c r="N68" s="7"/>
      <c r="O68" s="7"/>
      <c r="P68" s="7"/>
      <c r="Q68" s="7"/>
      <c r="R68" s="7"/>
      <c r="S68" s="7"/>
      <c r="T68" s="7"/>
    </row>
    <row r="69" ht="13.65" customHeight="1">
      <c r="A69" s="7"/>
      <c r="B69" s="7"/>
      <c r="C69" s="7"/>
      <c r="D69" s="7"/>
      <c r="E69" s="7"/>
      <c r="F69" s="7"/>
      <c r="G69" s="7"/>
      <c r="H69" s="7"/>
      <c r="I69" s="7"/>
      <c r="J69" s="7"/>
      <c r="K69" s="7"/>
      <c r="L69" s="7"/>
      <c r="M69" s="7"/>
      <c r="N69" s="7"/>
      <c r="O69" s="7"/>
      <c r="P69" s="7"/>
      <c r="Q69" s="7"/>
      <c r="R69" s="7"/>
      <c r="S69" s="7"/>
      <c r="T69" s="7"/>
    </row>
  </sheetData>
  <pageMargins left="0.75" right="0.75" top="1" bottom="1" header="0.5" footer="0.5"/>
  <pageSetup firstPageNumber="1" fitToHeight="1" fitToWidth="1" scale="66"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