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25" activeTab="9"/>
  </bookViews>
  <sheets>
    <sheet name="Intro" sheetId="1" r:id="rId1"/>
    <sheet name="US" sheetId="2" r:id="rId2"/>
    <sheet name="EU - country" sheetId="3" r:id="rId3"/>
    <sheet name="EU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Sheet15" sheetId="12" state="hidden" r:id="rId12"/>
    <sheet name="Poland" sheetId="13" r:id="rId13"/>
    <sheet name="Portugal" sheetId="14" r:id="rId14"/>
    <sheet name="Spain" sheetId="15" r:id="rId15"/>
    <sheet name="Switzerland" sheetId="16" r:id="rId16"/>
    <sheet name="Netherlands" sheetId="17" r:id="rId17"/>
    <sheet name="UK" sheetId="18" r:id="rId18"/>
  </sheets>
  <externalReferences>
    <externalReference r:id="rId21"/>
  </externalReferences>
  <definedNames>
    <definedName name="_xlnm.Print_Area" localSheetId="4">'Austria'!$A$1:$A$21</definedName>
    <definedName name="_xlnm.Print_Area" localSheetId="7">'Denmark'!$A$1:$O$20</definedName>
    <definedName name="_xlnm.Print_Area" localSheetId="2">'EU - country'!$A$1:$R$35</definedName>
  </definedNames>
  <calcPr fullCalcOnLoad="1"/>
</workbook>
</file>

<file path=xl/sharedStrings.xml><?xml version="1.0" encoding="utf-8"?>
<sst xmlns="http://schemas.openxmlformats.org/spreadsheetml/2006/main" count="523" uniqueCount="180">
  <si>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</si>
  <si>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</si>
  <si>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</si>
  <si>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</si>
  <si>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</si>
  <si>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</si>
  <si>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</si>
  <si>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</si>
  <si>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</si>
  <si>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</si>
  <si>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</si>
  <si>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</si>
  <si>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</si>
  <si>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</si>
  <si>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</si>
  <si>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</si>
  <si>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</si>
  <si>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</si>
  <si>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</si>
  <si>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Stayman</t>
  </si>
  <si>
    <t>France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</si>
  <si>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</si>
  <si>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</si>
  <si>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</si>
  <si>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</si>
  <si>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</si>
  <si>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</si>
  <si>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</si>
  <si>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</si>
  <si>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</si>
  <si>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</si>
  <si>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</si>
  <si>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</si>
  <si>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</si>
  <si>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</si>
  <si>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</si>
  <si>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</si>
  <si>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</si>
  <si>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</si>
  <si>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</si>
  <si>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</si>
  <si>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</si>
  <si>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</si>
  <si>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</si>
  <si>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</si>
  <si>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</si>
  <si>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</si>
  <si>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</si>
  <si>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</si>
  <si>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</si>
  <si>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</si>
  <si>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</si>
  <si>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</si>
  <si>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</si>
  <si>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</si>
  <si>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</si>
  <si>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</si>
  <si>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</si>
  <si>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</si>
  <si>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</si>
  <si>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</si>
  <si>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</si>
  <si>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</si>
  <si>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</si>
  <si>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</si>
  <si>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</si>
  <si>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</si>
  <si>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</si>
  <si>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</si>
  <si>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</si>
  <si>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</si>
  <si>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</si>
  <si>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</si>
  <si>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</si>
  <si>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</si>
  <si>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</si>
  <si>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</si>
  <si>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</si>
  <si>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</si>
  <si>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</si>
  <si>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</si>
  <si>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</si>
  <si>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</si>
  <si>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</si>
  <si>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</si>
  <si>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</si>
  <si>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</si>
  <si>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</si>
  <si>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</si>
  <si>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Guyot</t>
  </si>
  <si>
    <t>Section Nationale Pommes, Section Nationale Poires</t>
  </si>
  <si>
    <t>European situation per variety</t>
  </si>
  <si>
    <t>Variety (Ton)</t>
  </si>
  <si>
    <t>Total</t>
  </si>
  <si>
    <t>Doyenne du comice</t>
  </si>
  <si>
    <t>Reinette</t>
  </si>
  <si>
    <t>AMI</t>
  </si>
  <si>
    <t>Red Jonaprince</t>
  </si>
  <si>
    <t>Other new varieties*</t>
  </si>
  <si>
    <t>Abate Fetel</t>
  </si>
  <si>
    <t>Arlet</t>
  </si>
  <si>
    <t>Kronprinz Rudolf</t>
  </si>
  <si>
    <t>Rubinette</t>
  </si>
  <si>
    <t>Topaz</t>
  </si>
  <si>
    <t>Gloster*</t>
  </si>
  <si>
    <t>* From 2007 Gloster is included in others</t>
  </si>
  <si>
    <t>Doyenne</t>
  </si>
  <si>
    <t>Bellida</t>
  </si>
  <si>
    <t>Pigoen</t>
  </si>
  <si>
    <t>Ingrid Marie</t>
  </si>
  <si>
    <t>Pear Stocks  (Ton)</t>
  </si>
  <si>
    <t>Ariane</t>
  </si>
  <si>
    <t>Belchard/Chantecler</t>
  </si>
  <si>
    <t>Goldrush</t>
  </si>
  <si>
    <t>Honey Crunch</t>
  </si>
  <si>
    <t>Jazz</t>
  </si>
  <si>
    <t>Rouges</t>
  </si>
  <si>
    <t>Reine de renettes</t>
  </si>
  <si>
    <t>Sundowner</t>
  </si>
  <si>
    <t>Tentation</t>
  </si>
  <si>
    <t>Angelys</t>
  </si>
  <si>
    <t>Beurré Hardy</t>
  </si>
  <si>
    <t>Passe Crassane</t>
  </si>
  <si>
    <t>Williams</t>
  </si>
  <si>
    <t>Morgenduft</t>
  </si>
  <si>
    <t>Decana del C.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</si>
  <si>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</si>
  <si>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</si>
  <si>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</si>
  <si>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</si>
  <si>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</si>
  <si>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</si>
  <si>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</si>
  <si>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Boscs Flaschenbirne</t>
  </si>
  <si>
    <t>Gute Luise</t>
  </si>
  <si>
    <t>Jonagold (incl. Jonagored)</t>
  </si>
  <si>
    <t>Other New varieties</t>
  </si>
  <si>
    <t>Doyenne de comice</t>
  </si>
  <si>
    <t>Denmark:</t>
  </si>
  <si>
    <t>DECEMBER</t>
  </si>
  <si>
    <t>Belgium</t>
  </si>
  <si>
    <t>Club varieties</t>
  </si>
  <si>
    <t>Evelina</t>
  </si>
  <si>
    <t>Choupette</t>
  </si>
  <si>
    <t>Renette</t>
  </si>
  <si>
    <t>Annurca</t>
  </si>
  <si>
    <t>Portugal:</t>
  </si>
  <si>
    <t>ANP - Associação Nacional de Produtores de Pera Rocha</t>
  </si>
  <si>
    <t>Portugal</t>
  </si>
  <si>
    <t>Golden Delicius</t>
  </si>
  <si>
    <t>Rocha</t>
  </si>
  <si>
    <t>Doyenne du Comice</t>
  </si>
  <si>
    <t>Concorde</t>
  </si>
  <si>
    <t xml:space="preserve">* Other new varieties: Ariane, Belgica, Cameo, Choupette, Diwa, Evelina, Greenstar, Goldrush, Honey Crunch, Jazz, Junami, Kanzi, Kiku, Mairac, Rubens, Tentation (temptation), Wellant, ... </t>
  </si>
  <si>
    <t>AFRUCAT</t>
  </si>
  <si>
    <t>Bohemica</t>
  </si>
  <si>
    <t>Lucasova</t>
  </si>
  <si>
    <t>Ligol</t>
  </si>
  <si>
    <t>Honeycrisp</t>
  </si>
  <si>
    <t>Durondeau</t>
  </si>
  <si>
    <t>Williams*</t>
  </si>
  <si>
    <t>*separate category since 2015</t>
  </si>
  <si>
    <t>** From 12/2014 Cox's is included in others</t>
  </si>
  <si>
    <t>Cox**</t>
  </si>
  <si>
    <t>Forelle*</t>
  </si>
  <si>
    <t>* added as of 2016 as a seperate category</t>
  </si>
  <si>
    <t>Other new varieties</t>
  </si>
  <si>
    <t>United Kingdom**</t>
  </si>
  <si>
    <t>Moved 2018</t>
  </si>
  <si>
    <t>*Rocha pears (Portugal)are published on a different schedule. Next update will be 1/1/2019</t>
  </si>
  <si>
    <t>** As of the 2017/2018 season, the UK works with a different methodology, which is why the figures are not comparable.</t>
  </si>
  <si>
    <t>Portugal*</t>
  </si>
  <si>
    <t>*Rocha pears are published on a different schedule. Next update will be 1/1/2019</t>
  </si>
  <si>
    <t>Overview Northern Hemisphere apple and pear stocks 2019-2020</t>
  </si>
  <si>
    <t>British Apples &amp; Pears</t>
  </si>
  <si>
    <t>Moved 2019</t>
  </si>
  <si>
    <t>%2019/2018</t>
  </si>
  <si>
    <t xml:space="preserve">Figures per variety are just an estimation </t>
  </si>
  <si>
    <t>A lot of problems in cold storage, high % of apples goes to procesing</t>
  </si>
  <si>
    <t>Cosmic Crisp</t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</si>
</sst>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[$-813]dddd\ 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  <numFmt numFmtId="192" formatCode="[$-809]dd\ mmmm\ yyyy"/>
    <numFmt numFmtId="193" formatCode="[$-80C]dddd\ d\ mmmm\ yyyy"/>
    <numFmt numFmtId="194" formatCode="_-* #,##0.0\ _€_-;\-* #,##0.0\ _€_-;_-* &quot;-&quot;??\ _€_-;_-@_-"/>
    <numFmt numFmtId="195" formatCode="_-* #,##0\ _€_-;\-* #,##0\ _€_-;_-* &quot;-&quot;??\ _€_-;_-@_-"/>
    <numFmt numFmtId="196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Modern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B8CCE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91" fontId="0" fillId="34" borderId="0" xfId="0" applyNumberFormat="1" applyFill="1" applyBorder="1" applyAlignment="1">
      <alignment/>
    </xf>
    <xf numFmtId="191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91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1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35" borderId="14" xfId="0" applyNumberFormat="1" applyFont="1" applyFill="1" applyBorder="1" applyAlignment="1">
      <alignment horizontal="center"/>
    </xf>
    <xf numFmtId="0" fontId="0" fillId="0" borderId="0" xfId="53" applyAlignment="1">
      <alignment horizontal="center"/>
      <protection/>
    </xf>
    <xf numFmtId="0" fontId="0" fillId="0" borderId="0" xfId="53">
      <alignment/>
      <protection/>
    </xf>
    <xf numFmtId="0" fontId="1" fillId="36" borderId="13" xfId="53" applyFont="1" applyFill="1" applyBorder="1">
      <alignment/>
      <protection/>
    </xf>
    <xf numFmtId="14" fontId="1" fillId="0" borderId="14" xfId="53" applyNumberFormat="1" applyFont="1" applyBorder="1" applyAlignment="1">
      <alignment horizontal="center"/>
      <protection/>
    </xf>
    <xf numFmtId="0" fontId="0" fillId="0" borderId="0" xfId="53" applyFont="1">
      <alignment/>
      <protection/>
    </xf>
    <xf numFmtId="0" fontId="0" fillId="36" borderId="11" xfId="53" applyFont="1" applyFill="1" applyBorder="1">
      <alignment/>
      <protection/>
    </xf>
    <xf numFmtId="191" fontId="0" fillId="29" borderId="0" xfId="53" applyNumberFormat="1" applyFont="1" applyFill="1" applyBorder="1">
      <alignment/>
      <protection/>
    </xf>
    <xf numFmtId="3" fontId="0" fillId="35" borderId="0" xfId="53" applyNumberFormat="1" applyFont="1" applyFill="1" applyBorder="1">
      <alignment/>
      <protection/>
    </xf>
    <xf numFmtId="3" fontId="0" fillId="0" borderId="0" xfId="53" applyNumberFormat="1" applyFont="1" applyBorder="1">
      <alignment/>
      <protection/>
    </xf>
    <xf numFmtId="3" fontId="0" fillId="0" borderId="0" xfId="53" applyNumberFormat="1" applyBorder="1">
      <alignment/>
      <protection/>
    </xf>
    <xf numFmtId="3" fontId="0" fillId="0" borderId="16" xfId="53" applyNumberFormat="1" applyBorder="1">
      <alignment/>
      <protection/>
    </xf>
    <xf numFmtId="3" fontId="0" fillId="0" borderId="0" xfId="53" applyNumberFormat="1" applyFill="1" applyBorder="1">
      <alignment/>
      <protection/>
    </xf>
    <xf numFmtId="0" fontId="0" fillId="36" borderId="12" xfId="53" applyFont="1" applyFill="1" applyBorder="1">
      <alignment/>
      <protection/>
    </xf>
    <xf numFmtId="191" fontId="0" fillId="29" borderId="10" xfId="53" applyNumberFormat="1" applyFont="1" applyFill="1" applyBorder="1">
      <alignment/>
      <protection/>
    </xf>
    <xf numFmtId="3" fontId="0" fillId="35" borderId="10" xfId="53" applyNumberFormat="1" applyFont="1" applyFill="1" applyBorder="1">
      <alignment/>
      <protection/>
    </xf>
    <xf numFmtId="3" fontId="0" fillId="0" borderId="10" xfId="53" applyNumberFormat="1" applyFont="1" applyBorder="1">
      <alignment/>
      <protection/>
    </xf>
    <xf numFmtId="3" fontId="0" fillId="0" borderId="17" xfId="53" applyNumberFormat="1" applyBorder="1">
      <alignment/>
      <protection/>
    </xf>
    <xf numFmtId="0" fontId="1" fillId="36" borderId="12" xfId="53" applyFont="1" applyFill="1" applyBorder="1">
      <alignment/>
      <protection/>
    </xf>
    <xf numFmtId="191" fontId="1" fillId="29" borderId="14" xfId="53" applyNumberFormat="1" applyFont="1" applyFill="1" applyBorder="1">
      <alignment/>
      <protection/>
    </xf>
    <xf numFmtId="3" fontId="1" fillId="35" borderId="14" xfId="53" applyNumberFormat="1" applyFont="1" applyFill="1" applyBorder="1">
      <alignment/>
      <protection/>
    </xf>
    <xf numFmtId="3" fontId="1" fillId="0" borderId="14" xfId="53" applyNumberFormat="1" applyFont="1" applyBorder="1">
      <alignment/>
      <protection/>
    </xf>
    <xf numFmtId="3" fontId="1" fillId="0" borderId="15" xfId="53" applyNumberFormat="1" applyFont="1" applyBorder="1">
      <alignment/>
      <protection/>
    </xf>
    <xf numFmtId="3" fontId="1" fillId="35" borderId="10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35" borderId="10" xfId="0" applyNumberFormat="1" applyFill="1" applyBorder="1" applyAlignment="1">
      <alignment/>
    </xf>
    <xf numFmtId="3" fontId="0" fillId="0" borderId="10" xfId="0" applyNumberFormat="1" applyFill="1" applyBorder="1" applyAlignment="1" quotePrefix="1">
      <alignment/>
    </xf>
    <xf numFmtId="0" fontId="1" fillId="8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4" fontId="1" fillId="0" borderId="14" xfId="53" applyNumberFormat="1" applyFont="1" applyFill="1" applyBorder="1">
      <alignment/>
      <protection/>
    </xf>
    <xf numFmtId="14" fontId="1" fillId="0" borderId="14" xfId="53" applyNumberFormat="1" applyFont="1" applyFill="1" applyBorder="1" applyAlignment="1">
      <alignment horizontal="center"/>
      <protection/>
    </xf>
    <xf numFmtId="14" fontId="1" fillId="0" borderId="15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1" fillId="0" borderId="0" xfId="53" applyFont="1" applyFill="1" applyBorder="1">
      <alignment/>
      <protection/>
    </xf>
    <xf numFmtId="0" fontId="1" fillId="0" borderId="0" xfId="53" applyFont="1" applyFill="1" applyBorder="1" applyAlignment="1">
      <alignment horizontal="center"/>
      <protection/>
    </xf>
    <xf numFmtId="0" fontId="0" fillId="33" borderId="18" xfId="53" applyFill="1" applyBorder="1">
      <alignment/>
      <protection/>
    </xf>
    <xf numFmtId="3" fontId="0" fillId="0" borderId="19" xfId="53" applyNumberFormat="1" applyFill="1" applyBorder="1">
      <alignment/>
      <protection/>
    </xf>
    <xf numFmtId="3" fontId="0" fillId="0" borderId="20" xfId="53" applyNumberFormat="1" applyFill="1" applyBorder="1">
      <alignment/>
      <protection/>
    </xf>
    <xf numFmtId="0" fontId="0" fillId="0" borderId="0" xfId="53" applyFill="1" applyBorder="1">
      <alignment/>
      <protection/>
    </xf>
    <xf numFmtId="0" fontId="0" fillId="0" borderId="0" xfId="53" applyFont="1" applyFill="1" applyBorder="1">
      <alignment/>
      <protection/>
    </xf>
    <xf numFmtId="0" fontId="0" fillId="33" borderId="11" xfId="53" applyFill="1" applyBorder="1">
      <alignment/>
      <protection/>
    </xf>
    <xf numFmtId="191" fontId="0" fillId="34" borderId="0" xfId="53" applyNumberFormat="1" applyFill="1" applyBorder="1">
      <alignment/>
      <protection/>
    </xf>
    <xf numFmtId="3" fontId="0" fillId="35" borderId="0" xfId="53" applyNumberFormat="1" applyFill="1" applyBorder="1">
      <alignment/>
      <protection/>
    </xf>
    <xf numFmtId="3" fontId="0" fillId="0" borderId="16" xfId="53" applyNumberFormat="1" applyFill="1" applyBorder="1">
      <alignment/>
      <protection/>
    </xf>
    <xf numFmtId="3" fontId="0" fillId="0" borderId="0" xfId="53" applyNumberFormat="1" applyFont="1" applyFill="1" applyBorder="1">
      <alignment/>
      <protection/>
    </xf>
    <xf numFmtId="3" fontId="0" fillId="0" borderId="16" xfId="53" applyNumberFormat="1" applyFont="1" applyFill="1" applyBorder="1">
      <alignment/>
      <protection/>
    </xf>
    <xf numFmtId="0" fontId="0" fillId="33" borderId="12" xfId="53" applyFill="1" applyBorder="1">
      <alignment/>
      <protection/>
    </xf>
    <xf numFmtId="191" fontId="0" fillId="34" borderId="10" xfId="53" applyNumberFormat="1" applyFill="1" applyBorder="1">
      <alignment/>
      <protection/>
    </xf>
    <xf numFmtId="3" fontId="0" fillId="35" borderId="10" xfId="53" applyNumberFormat="1" applyFill="1" applyBorder="1">
      <alignment/>
      <protection/>
    </xf>
    <xf numFmtId="3" fontId="0" fillId="0" borderId="10" xfId="53" applyNumberFormat="1" applyFill="1" applyBorder="1">
      <alignment/>
      <protection/>
    </xf>
    <xf numFmtId="3" fontId="0" fillId="0" borderId="17" xfId="53" applyNumberFormat="1" applyFill="1" applyBorder="1">
      <alignment/>
      <protection/>
    </xf>
    <xf numFmtId="191" fontId="1" fillId="34" borderId="10" xfId="53" applyNumberFormat="1" applyFont="1" applyFill="1" applyBorder="1">
      <alignment/>
      <protection/>
    </xf>
    <xf numFmtId="3" fontId="1" fillId="35" borderId="10" xfId="53" applyNumberFormat="1" applyFont="1" applyFill="1" applyBorder="1">
      <alignment/>
      <protection/>
    </xf>
    <xf numFmtId="3" fontId="1" fillId="0" borderId="10" xfId="53" applyNumberFormat="1" applyFont="1" applyFill="1" applyBorder="1">
      <alignment/>
      <protection/>
    </xf>
    <xf numFmtId="3" fontId="1" fillId="0" borderId="17" xfId="53" applyNumberFormat="1" applyFont="1" applyFill="1" applyBorder="1">
      <alignment/>
      <protection/>
    </xf>
    <xf numFmtId="191" fontId="0" fillId="0" borderId="0" xfId="53" applyNumberFormat="1" applyFill="1" applyBorder="1">
      <alignment/>
      <protection/>
    </xf>
    <xf numFmtId="3" fontId="0" fillId="0" borderId="0" xfId="53" applyNumberFormat="1" applyFill="1">
      <alignment/>
      <protection/>
    </xf>
    <xf numFmtId="0" fontId="0" fillId="0" borderId="0" xfId="53" applyFill="1">
      <alignment/>
      <protection/>
    </xf>
    <xf numFmtId="3" fontId="0" fillId="0" borderId="0" xfId="53" applyNumberFormat="1">
      <alignment/>
      <protection/>
    </xf>
    <xf numFmtId="0" fontId="9" fillId="0" borderId="0" xfId="53" applyFont="1" applyFill="1" applyBorder="1">
      <alignment/>
      <protection/>
    </xf>
    <xf numFmtId="0" fontId="1" fillId="0" borderId="0" xfId="53" applyFont="1" applyFill="1" applyBorder="1" applyAlignment="1">
      <alignment vertical="center"/>
      <protection/>
    </xf>
    <xf numFmtId="14" fontId="1" fillId="0" borderId="0" xfId="53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3" fontId="1" fillId="0" borderId="0" xfId="53" applyNumberFormat="1" applyFont="1" applyFill="1" applyBorder="1" applyAlignment="1">
      <alignment horizontal="left" vertical="center" wrapText="1"/>
      <protection/>
    </xf>
    <xf numFmtId="14" fontId="1" fillId="0" borderId="0" xfId="53" applyNumberFormat="1" applyFont="1" applyFill="1" applyBorder="1">
      <alignment/>
      <protection/>
    </xf>
    <xf numFmtId="9" fontId="0" fillId="0" borderId="0" xfId="53" applyNumberFormat="1" applyFill="1" applyBorder="1" applyAlignment="1">
      <alignment horizontal="center"/>
      <protection/>
    </xf>
    <xf numFmtId="0" fontId="0" fillId="0" borderId="0" xfId="53" applyNumberFormat="1" applyFill="1" applyBorder="1" quotePrefix="1">
      <alignment/>
      <protection/>
    </xf>
    <xf numFmtId="0" fontId="0" fillId="0" borderId="0" xfId="53" applyNumberFormat="1" applyFill="1" applyBorder="1">
      <alignment/>
      <protection/>
    </xf>
    <xf numFmtId="3" fontId="1" fillId="0" borderId="0" xfId="53" applyNumberFormat="1" applyFont="1" applyFill="1" applyBorder="1">
      <alignment/>
      <protection/>
    </xf>
    <xf numFmtId="9" fontId="1" fillId="0" borderId="0" xfId="53" applyNumberFormat="1" applyFont="1" applyFill="1" applyBorder="1" applyAlignment="1">
      <alignment horizontal="center" vertical="center"/>
      <protection/>
    </xf>
    <xf numFmtId="3" fontId="0" fillId="0" borderId="0" xfId="53" applyNumberFormat="1" applyFill="1" applyBorder="1" applyAlignment="1">
      <alignment horizontal="center"/>
      <protection/>
    </xf>
    <xf numFmtId="14" fontId="1" fillId="0" borderId="15" xfId="53" applyNumberFormat="1" applyFont="1" applyBorder="1" applyAlignment="1">
      <alignment horizontal="center"/>
      <protection/>
    </xf>
    <xf numFmtId="3" fontId="0" fillId="0" borderId="0" xfId="53" applyNumberFormat="1" applyFont="1">
      <alignment/>
      <protection/>
    </xf>
    <xf numFmtId="0" fontId="0" fillId="0" borderId="10" xfId="53" applyBorder="1">
      <alignment/>
      <protection/>
    </xf>
    <xf numFmtId="3" fontId="0" fillId="0" borderId="17" xfId="53" applyNumberFormat="1" applyFont="1" applyFill="1" applyBorder="1">
      <alignment/>
      <protection/>
    </xf>
    <xf numFmtId="3" fontId="1" fillId="0" borderId="14" xfId="53" applyNumberFormat="1" applyFont="1" applyFill="1" applyBorder="1">
      <alignment/>
      <protection/>
    </xf>
    <xf numFmtId="3" fontId="1" fillId="0" borderId="17" xfId="53" applyNumberFormat="1" applyFont="1" applyBorder="1">
      <alignment/>
      <protection/>
    </xf>
    <xf numFmtId="0" fontId="0" fillId="33" borderId="18" xfId="53" applyFont="1" applyFill="1" applyBorder="1">
      <alignment/>
      <protection/>
    </xf>
    <xf numFmtId="3" fontId="0" fillId="0" borderId="20" xfId="53" applyNumberFormat="1" applyFont="1" applyFill="1" applyBorder="1">
      <alignment/>
      <protection/>
    </xf>
    <xf numFmtId="3" fontId="0" fillId="0" borderId="10" xfId="53" applyNumberFormat="1" applyFont="1" applyFill="1" applyBorder="1">
      <alignment/>
      <protection/>
    </xf>
    <xf numFmtId="0" fontId="0" fillId="33" borderId="11" xfId="53" applyNumberFormat="1" applyFill="1" applyBorder="1">
      <alignment/>
      <protection/>
    </xf>
    <xf numFmtId="3" fontId="0" fillId="0" borderId="0" xfId="53" applyNumberFormat="1" applyFill="1" applyBorder="1" quotePrefix="1">
      <alignment/>
      <protection/>
    </xf>
    <xf numFmtId="0" fontId="0" fillId="33" borderId="11" xfId="53" applyNumberFormat="1" applyFill="1" applyBorder="1" quotePrefix="1">
      <alignment/>
      <protection/>
    </xf>
    <xf numFmtId="0" fontId="0" fillId="33" borderId="12" xfId="53" applyNumberFormat="1" applyFill="1" applyBorder="1" quotePrefix="1">
      <alignment/>
      <protection/>
    </xf>
    <xf numFmtId="3" fontId="0" fillId="0" borderId="10" xfId="53" applyNumberFormat="1" applyFill="1" applyBorder="1" quotePrefix="1">
      <alignment/>
      <protection/>
    </xf>
    <xf numFmtId="0" fontId="1" fillId="33" borderId="12" xfId="53" applyNumberFormat="1" applyFont="1" applyFill="1" applyBorder="1">
      <alignment/>
      <protection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3" fontId="1" fillId="0" borderId="0" xfId="53" applyNumberFormat="1" applyFont="1">
      <alignment/>
      <protection/>
    </xf>
    <xf numFmtId="3" fontId="0" fillId="0" borderId="16" xfId="53" applyNumberFormat="1" applyFont="1" applyBorder="1">
      <alignment/>
      <protection/>
    </xf>
    <xf numFmtId="3" fontId="0" fillId="0" borderId="17" xfId="53" applyNumberFormat="1" applyFont="1" applyBorder="1">
      <alignment/>
      <protection/>
    </xf>
    <xf numFmtId="191" fontId="0" fillId="34" borderId="0" xfId="53" applyNumberFormat="1" applyFont="1" applyFill="1" applyBorder="1" applyAlignment="1">
      <alignment horizontal="right"/>
      <protection/>
    </xf>
    <xf numFmtId="3" fontId="0" fillId="35" borderId="0" xfId="53" applyNumberFormat="1" applyFont="1" applyFill="1" applyBorder="1" applyAlignment="1">
      <alignment horizontal="right"/>
      <protection/>
    </xf>
    <xf numFmtId="191" fontId="0" fillId="34" borderId="10" xfId="53" applyNumberFormat="1" applyFont="1" applyFill="1" applyBorder="1" applyAlignment="1">
      <alignment horizontal="right"/>
      <protection/>
    </xf>
    <xf numFmtId="3" fontId="0" fillId="35" borderId="10" xfId="53" applyNumberFormat="1" applyFont="1" applyFill="1" applyBorder="1" applyAlignment="1">
      <alignment horizontal="right"/>
      <protection/>
    </xf>
    <xf numFmtId="191" fontId="1" fillId="34" borderId="10" xfId="53" applyNumberFormat="1" applyFont="1" applyFill="1" applyBorder="1" applyAlignment="1">
      <alignment horizontal="right"/>
      <protection/>
    </xf>
    <xf numFmtId="3" fontId="1" fillId="35" borderId="10" xfId="53" applyNumberFormat="1" applyFont="1" applyFill="1" applyBorder="1" applyAlignment="1">
      <alignment horizontal="right"/>
      <protection/>
    </xf>
    <xf numFmtId="0" fontId="1" fillId="0" borderId="0" xfId="53" applyFont="1">
      <alignment/>
      <protection/>
    </xf>
    <xf numFmtId="191" fontId="0" fillId="34" borderId="14" xfId="53" applyNumberFormat="1" applyFont="1" applyFill="1" applyBorder="1">
      <alignment/>
      <protection/>
    </xf>
    <xf numFmtId="0" fontId="0" fillId="33" borderId="12" xfId="53" applyNumberFormat="1" applyFill="1" applyBorder="1">
      <alignment/>
      <protection/>
    </xf>
    <xf numFmtId="0" fontId="0" fillId="0" borderId="0" xfId="53" applyFont="1" applyFill="1">
      <alignment/>
      <protection/>
    </xf>
    <xf numFmtId="0" fontId="0" fillId="33" borderId="11" xfId="53" applyNumberFormat="1" applyFont="1" applyFill="1" applyBorder="1">
      <alignment/>
      <protection/>
    </xf>
    <xf numFmtId="191" fontId="1" fillId="29" borderId="10" xfId="53" applyNumberFormat="1" applyFont="1" applyFill="1" applyBorder="1">
      <alignment/>
      <protection/>
    </xf>
    <xf numFmtId="3" fontId="0" fillId="0" borderId="16" xfId="53" applyNumberFormat="1" applyFont="1" applyFill="1" applyBorder="1" applyAlignment="1">
      <alignment horizontal="right"/>
      <protection/>
    </xf>
    <xf numFmtId="3" fontId="1" fillId="0" borderId="17" xfId="53" applyNumberFormat="1" applyFont="1" applyFill="1" applyBorder="1" applyAlignment="1">
      <alignment horizontal="right"/>
      <protection/>
    </xf>
    <xf numFmtId="3" fontId="1" fillId="0" borderId="15" xfId="53" applyNumberFormat="1" applyFont="1" applyFill="1" applyBorder="1">
      <alignment/>
      <protection/>
    </xf>
    <xf numFmtId="3" fontId="0" fillId="0" borderId="0" xfId="53" applyNumberFormat="1" applyFont="1" applyFill="1" applyBorder="1" applyAlignment="1">
      <alignment horizontal="right"/>
      <protection/>
    </xf>
    <xf numFmtId="3" fontId="0" fillId="0" borderId="10" xfId="53" applyNumberFormat="1" applyFont="1" applyFill="1" applyBorder="1" applyAlignment="1">
      <alignment horizontal="right"/>
      <protection/>
    </xf>
    <xf numFmtId="3" fontId="1" fillId="0" borderId="10" xfId="53" applyNumberFormat="1" applyFont="1" applyFill="1" applyBorder="1" applyAlignment="1">
      <alignment horizontal="right"/>
      <protection/>
    </xf>
    <xf numFmtId="0" fontId="1" fillId="0" borderId="0" xfId="0" applyFont="1" applyAlignment="1">
      <alignment/>
    </xf>
    <xf numFmtId="0" fontId="0" fillId="36" borderId="18" xfId="53" applyFont="1" applyFill="1" applyBorder="1">
      <alignment/>
      <protection/>
    </xf>
    <xf numFmtId="191" fontId="0" fillId="29" borderId="19" xfId="53" applyNumberFormat="1" applyFont="1" applyFill="1" applyBorder="1">
      <alignment/>
      <protection/>
    </xf>
    <xf numFmtId="0" fontId="1" fillId="36" borderId="13" xfId="0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91" fontId="0" fillId="29" borderId="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91" fontId="0" fillId="29" borderId="10" xfId="0" applyNumberFormat="1" applyFont="1" applyFill="1" applyBorder="1" applyAlignment="1">
      <alignment/>
    </xf>
    <xf numFmtId="0" fontId="1" fillId="36" borderId="12" xfId="0" applyFont="1" applyFill="1" applyBorder="1" applyAlignment="1">
      <alignment/>
    </xf>
    <xf numFmtId="191" fontId="1" fillId="29" borderId="10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9" xfId="53" applyNumberFormat="1" applyFont="1" applyFill="1" applyBorder="1">
      <alignment/>
      <protection/>
    </xf>
    <xf numFmtId="3" fontId="0" fillId="8" borderId="19" xfId="0" applyNumberFormat="1" applyFont="1" applyFill="1" applyBorder="1" applyAlignment="1">
      <alignment horizontal="right"/>
    </xf>
    <xf numFmtId="3" fontId="0" fillId="8" borderId="0" xfId="0" applyNumberFormat="1" applyFont="1" applyFill="1" applyBorder="1" applyAlignment="1">
      <alignment horizontal="right"/>
    </xf>
    <xf numFmtId="3" fontId="0" fillId="8" borderId="10" xfId="0" applyNumberFormat="1" applyFont="1" applyFill="1" applyBorder="1" applyAlignment="1">
      <alignment horizontal="right"/>
    </xf>
    <xf numFmtId="3" fontId="0" fillId="37" borderId="0" xfId="53" applyNumberFormat="1" applyFont="1" applyFill="1" applyBorder="1">
      <alignment/>
      <protection/>
    </xf>
    <xf numFmtId="3" fontId="0" fillId="37" borderId="10" xfId="53" applyNumberFormat="1" applyFont="1" applyFill="1" applyBorder="1">
      <alignment/>
      <protection/>
    </xf>
    <xf numFmtId="3" fontId="1" fillId="37" borderId="14" xfId="53" applyNumberFormat="1" applyFont="1" applyFill="1" applyBorder="1">
      <alignment/>
      <protection/>
    </xf>
    <xf numFmtId="0" fontId="1" fillId="0" borderId="14" xfId="0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91" fontId="0" fillId="0" borderId="10" xfId="0" applyNumberFormat="1" applyFont="1" applyFill="1" applyBorder="1" applyAlignment="1">
      <alignment/>
    </xf>
    <xf numFmtId="191" fontId="1" fillId="0" borderId="10" xfId="0" applyNumberFormat="1" applyFont="1" applyFill="1" applyBorder="1" applyAlignment="1">
      <alignment/>
    </xf>
    <xf numFmtId="191" fontId="0" fillId="0" borderId="0" xfId="53" applyNumberFormat="1" applyFont="1" applyFill="1" applyBorder="1">
      <alignment/>
      <protection/>
    </xf>
    <xf numFmtId="191" fontId="1" fillId="0" borderId="14" xfId="53" applyNumberFormat="1" applyFont="1" applyFill="1" applyBorder="1">
      <alignment/>
      <protection/>
    </xf>
    <xf numFmtId="3" fontId="0" fillId="0" borderId="0" xfId="53" applyNumberFormat="1" applyFill="1" applyBorder="1" applyAlignment="1">
      <alignment horizontal="right"/>
      <protection/>
    </xf>
    <xf numFmtId="3" fontId="1" fillId="8" borderId="14" xfId="0" applyNumberFormat="1" applyFont="1" applyFill="1" applyBorder="1" applyAlignment="1">
      <alignment horizontal="right"/>
    </xf>
    <xf numFmtId="191" fontId="1" fillId="34" borderId="14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91" fontId="0" fillId="34" borderId="14" xfId="53" applyNumberFormat="1" applyFill="1" applyBorder="1">
      <alignment/>
      <protection/>
    </xf>
    <xf numFmtId="14" fontId="0" fillId="0" borderId="0" xfId="53" applyNumberFormat="1" applyFont="1" applyFill="1" applyBorder="1" applyAlignment="1">
      <alignment horizontal="center"/>
      <protection/>
    </xf>
    <xf numFmtId="14" fontId="0" fillId="0" borderId="0" xfId="53" applyNumberFormat="1" applyFont="1" applyBorder="1" applyAlignment="1">
      <alignment horizontal="center"/>
      <protection/>
    </xf>
    <xf numFmtId="14" fontId="0" fillId="0" borderId="16" xfId="53" applyNumberFormat="1" applyFont="1" applyBorder="1" applyAlignment="1">
      <alignment horizontal="center"/>
      <protection/>
    </xf>
    <xf numFmtId="0" fontId="0" fillId="0" borderId="0" xfId="53" applyFont="1" applyBorder="1">
      <alignment/>
      <protection/>
    </xf>
    <xf numFmtId="3" fontId="0" fillId="0" borderId="0" xfId="0" applyNumberFormat="1" applyFill="1" applyBorder="1" applyAlignment="1">
      <alignment horizontal="right"/>
    </xf>
    <xf numFmtId="0" fontId="1" fillId="38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3" fontId="0" fillId="38" borderId="0" xfId="0" applyNumberFormat="1" applyFill="1" applyBorder="1" applyAlignment="1">
      <alignment/>
    </xf>
    <xf numFmtId="3" fontId="1" fillId="38" borderId="14" xfId="0" applyNumberFormat="1" applyFont="1" applyFill="1" applyBorder="1" applyAlignment="1">
      <alignment/>
    </xf>
    <xf numFmtId="3" fontId="0" fillId="38" borderId="10" xfId="0" applyNumberFormat="1" applyFill="1" applyBorder="1" applyAlignment="1">
      <alignment/>
    </xf>
    <xf numFmtId="3" fontId="1" fillId="38" borderId="10" xfId="0" applyNumberFormat="1" applyFont="1" applyFill="1" applyBorder="1" applyAlignment="1">
      <alignment/>
    </xf>
    <xf numFmtId="3" fontId="0" fillId="35" borderId="0" xfId="53" applyNumberFormat="1" applyFill="1" applyBorder="1" applyAlignment="1">
      <alignment horizontal="right"/>
      <protection/>
    </xf>
    <xf numFmtId="191" fontId="1" fillId="38" borderId="14" xfId="53" applyNumberFormat="1" applyFont="1" applyFill="1" applyBorder="1">
      <alignment/>
      <protection/>
    </xf>
    <xf numFmtId="3" fontId="0" fillId="35" borderId="0" xfId="53" applyNumberFormat="1" applyFill="1" applyBorder="1" quotePrefix="1">
      <alignment/>
      <protection/>
    </xf>
    <xf numFmtId="3" fontId="0" fillId="35" borderId="10" xfId="53" applyNumberFormat="1" applyFill="1" applyBorder="1" quotePrefix="1">
      <alignment/>
      <protection/>
    </xf>
    <xf numFmtId="191" fontId="0" fillId="38" borderId="0" xfId="53" applyNumberFormat="1" applyFont="1" applyFill="1" applyBorder="1">
      <alignment/>
      <protection/>
    </xf>
    <xf numFmtId="14" fontId="0" fillId="0" borderId="0" xfId="0" applyNumberFormat="1" applyFont="1" applyFill="1" applyBorder="1" applyAlignment="1">
      <alignment horizontal="center"/>
    </xf>
    <xf numFmtId="3" fontId="1" fillId="0" borderId="14" xfId="53" applyNumberFormat="1" applyFont="1" applyFill="1" applyBorder="1">
      <alignment/>
      <protection/>
    </xf>
    <xf numFmtId="3" fontId="1" fillId="0" borderId="14" xfId="53" applyNumberFormat="1" applyFont="1" applyFill="1" applyBorder="1" applyAlignment="1">
      <alignment horizontal="right"/>
      <protection/>
    </xf>
    <xf numFmtId="191" fontId="0" fillId="38" borderId="0" xfId="0" applyNumberFormat="1" applyFont="1" applyFill="1" applyBorder="1" applyAlignment="1">
      <alignment/>
    </xf>
    <xf numFmtId="191" fontId="0" fillId="38" borderId="10" xfId="0" applyNumberFormat="1" applyFont="1" applyFill="1" applyBorder="1" applyAlignment="1">
      <alignment/>
    </xf>
    <xf numFmtId="191" fontId="1" fillId="38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4" fontId="1" fillId="35" borderId="14" xfId="0" applyNumberFormat="1" applyFont="1" applyFill="1" applyBorder="1" applyAlignment="1">
      <alignment/>
    </xf>
    <xf numFmtId="191" fontId="0" fillId="35" borderId="0" xfId="0" applyNumberFormat="1" applyFont="1" applyFill="1" applyBorder="1" applyAlignment="1">
      <alignment/>
    </xf>
    <xf numFmtId="191" fontId="0" fillId="35" borderId="10" xfId="0" applyNumberFormat="1" applyFont="1" applyFill="1" applyBorder="1" applyAlignment="1">
      <alignment/>
    </xf>
    <xf numFmtId="191" fontId="1" fillId="35" borderId="10" xfId="0" applyNumberFormat="1" applyFont="1" applyFill="1" applyBorder="1" applyAlignment="1">
      <alignment/>
    </xf>
    <xf numFmtId="191" fontId="0" fillId="35" borderId="0" xfId="53" applyNumberFormat="1" applyFont="1" applyFill="1" applyBorder="1">
      <alignment/>
      <protection/>
    </xf>
    <xf numFmtId="191" fontId="1" fillId="35" borderId="14" xfId="53" applyNumberFormat="1" applyFont="1" applyFill="1" applyBorder="1">
      <alignment/>
      <protection/>
    </xf>
    <xf numFmtId="3" fontId="0" fillId="38" borderId="0" xfId="53" applyNumberFormat="1" applyFont="1" applyFill="1" applyBorder="1">
      <alignment/>
      <protection/>
    </xf>
    <xf numFmtId="3" fontId="1" fillId="38" borderId="14" xfId="53" applyNumberFormat="1" applyFont="1" applyFill="1" applyBorder="1">
      <alignment/>
      <protection/>
    </xf>
    <xf numFmtId="3" fontId="0" fillId="38" borderId="0" xfId="53" applyNumberFormat="1" applyFill="1" applyBorder="1">
      <alignment/>
      <protection/>
    </xf>
    <xf numFmtId="3" fontId="0" fillId="38" borderId="10" xfId="53" applyNumberFormat="1" applyFill="1" applyBorder="1">
      <alignment/>
      <protection/>
    </xf>
    <xf numFmtId="3" fontId="1" fillId="38" borderId="10" xfId="53" applyNumberFormat="1" applyFont="1" applyFill="1" applyBorder="1">
      <alignment/>
      <protection/>
    </xf>
    <xf numFmtId="3" fontId="0" fillId="38" borderId="0" xfId="53" applyNumberFormat="1" applyFont="1" applyFill="1" applyBorder="1" applyAlignment="1">
      <alignment horizontal="right"/>
      <protection/>
    </xf>
    <xf numFmtId="3" fontId="1" fillId="38" borderId="10" xfId="53" applyNumberFormat="1" applyFont="1" applyFill="1" applyBorder="1" applyAlignment="1">
      <alignment horizontal="right"/>
      <protection/>
    </xf>
    <xf numFmtId="3" fontId="0" fillId="38" borderId="10" xfId="53" applyNumberFormat="1" applyFont="1" applyFill="1" applyBorder="1" applyAlignment="1">
      <alignment horizontal="right"/>
      <protection/>
    </xf>
    <xf numFmtId="3" fontId="0" fillId="38" borderId="10" xfId="53" applyNumberFormat="1" applyFont="1" applyFill="1" applyBorder="1">
      <alignment/>
      <protection/>
    </xf>
    <xf numFmtId="3" fontId="0" fillId="38" borderId="0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 horizontal="right"/>
    </xf>
    <xf numFmtId="3" fontId="0" fillId="35" borderId="10" xfId="0" applyNumberForma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0" xfId="53" applyNumberFormat="1" applyFill="1" applyBorder="1" applyAlignment="1">
      <alignment horizontal="right"/>
      <protection/>
    </xf>
    <xf numFmtId="14" fontId="1" fillId="0" borderId="14" xfId="0" applyNumberFormat="1" applyFont="1" applyFill="1" applyBorder="1" applyAlignment="1">
      <alignment/>
    </xf>
    <xf numFmtId="3" fontId="0" fillId="35" borderId="14" xfId="53" applyNumberFormat="1" applyFill="1" applyBorder="1">
      <alignment/>
      <protection/>
    </xf>
    <xf numFmtId="3" fontId="0" fillId="35" borderId="0" xfId="53" applyNumberFormat="1" applyFill="1">
      <alignment/>
      <protection/>
    </xf>
    <xf numFmtId="191" fontId="0" fillId="0" borderId="0" xfId="53" applyNumberFormat="1">
      <alignment/>
      <protection/>
    </xf>
    <xf numFmtId="0" fontId="0" fillId="35" borderId="0" xfId="0" applyFont="1" applyFill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 2" xfId="53"/>
    <cellStyle name="Normale 2" xfId="54"/>
    <cellStyle name="Normale_4_uesto_pere" xfId="55"/>
    <cellStyle name="Notitie" xfId="56"/>
    <cellStyle name="Ongeldig" xfId="57"/>
    <cellStyle name="Percent" xfId="58"/>
    <cellStyle name="Standard_LBNOV94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orary Internet Files\Content.IE5\5WGFLPOD\wap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219075</xdr:colOff>
      <xdr:row>16</xdr:row>
      <xdr:rowOff>76200</xdr:rowOff>
    </xdr:to>
    <xdr:pic>
      <xdr:nvPicPr>
        <xdr:cNvPr id="1" name="Picture 294" descr="The image “file:///C:/WINDOWS/Temporary%20Internet%20Files/Content.IE5/5WGFLPOD/wapa.jpg” cannot be displayed, because it contains errors.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161925"/>
          <a:ext cx="2667000" cy="2505075"/>
        </a:xfrm>
        <a:prstGeom prst="rect">
          <a:avLst/>
        </a:prstGeom>
        <a:noFill/>
        <a:ln w="15875" cmpd="sng">
          <a:solidFill>
            <a:srgbClr val="0099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rben\Downloads\Stocks%20NH%20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EU variety"/>
      <sheetName val="Austria"/>
      <sheetName val="Belgium"/>
      <sheetName val="Czech Republic"/>
      <sheetName val="Denmark"/>
      <sheetName val="Finland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1">
        <row r="2">
          <cell r="C2">
            <v>10862</v>
          </cell>
          <cell r="D2">
            <v>15931</v>
          </cell>
        </row>
        <row r="3">
          <cell r="C3">
            <v>5793</v>
          </cell>
          <cell r="D3">
            <v>6956</v>
          </cell>
        </row>
        <row r="4">
          <cell r="C4">
            <v>5850</v>
          </cell>
        </row>
        <row r="5">
          <cell r="C5">
            <v>23706</v>
          </cell>
          <cell r="D5">
            <v>32891</v>
          </cell>
        </row>
        <row r="6">
          <cell r="C6">
            <v>310312</v>
          </cell>
          <cell r="D6">
            <v>283595</v>
          </cell>
        </row>
        <row r="7">
          <cell r="C7">
            <v>539864</v>
          </cell>
          <cell r="D7">
            <v>463143</v>
          </cell>
        </row>
        <row r="8">
          <cell r="C8">
            <v>153060</v>
          </cell>
          <cell r="D8">
            <v>109802</v>
          </cell>
        </row>
        <row r="9">
          <cell r="C9">
            <v>299812</v>
          </cell>
          <cell r="D9">
            <v>228485</v>
          </cell>
        </row>
        <row r="10">
          <cell r="C10">
            <v>281213</v>
          </cell>
          <cell r="D10">
            <v>212496</v>
          </cell>
        </row>
        <row r="11">
          <cell r="C11">
            <v>3544</v>
          </cell>
          <cell r="D11">
            <v>3335</v>
          </cell>
        </row>
        <row r="12">
          <cell r="D12">
            <v>10557</v>
          </cell>
        </row>
        <row r="13">
          <cell r="C13">
            <v>2973</v>
          </cell>
          <cell r="D13">
            <v>4002</v>
          </cell>
        </row>
        <row r="14">
          <cell r="C14">
            <v>37064</v>
          </cell>
          <cell r="D14">
            <v>41562</v>
          </cell>
        </row>
        <row r="15">
          <cell r="C15">
            <v>2001</v>
          </cell>
          <cell r="D15">
            <v>1544</v>
          </cell>
        </row>
        <row r="16">
          <cell r="C16">
            <v>1829</v>
          </cell>
          <cell r="D16">
            <v>991</v>
          </cell>
        </row>
        <row r="18">
          <cell r="C18">
            <v>114090</v>
          </cell>
          <cell r="D18">
            <v>96730</v>
          </cell>
        </row>
        <row r="19">
          <cell r="C19">
            <v>522542</v>
          </cell>
          <cell r="D19">
            <v>526601</v>
          </cell>
        </row>
        <row r="20">
          <cell r="C20">
            <v>5202</v>
          </cell>
          <cell r="D20">
            <v>13721</v>
          </cell>
        </row>
        <row r="21">
          <cell r="C21">
            <v>1029</v>
          </cell>
          <cell r="D21">
            <v>819</v>
          </cell>
        </row>
        <row r="22">
          <cell r="C22">
            <v>2382</v>
          </cell>
          <cell r="D22">
            <v>2782</v>
          </cell>
        </row>
        <row r="23">
          <cell r="C23">
            <v>457</v>
          </cell>
          <cell r="D23">
            <v>705</v>
          </cell>
        </row>
        <row r="25">
          <cell r="C25">
            <v>1086</v>
          </cell>
          <cell r="D25">
            <v>1048</v>
          </cell>
        </row>
        <row r="26">
          <cell r="C26">
            <v>190963</v>
          </cell>
          <cell r="D26">
            <v>142388</v>
          </cell>
        </row>
        <row r="27">
          <cell r="C27">
            <v>2515634</v>
          </cell>
          <cell r="D27">
            <v>2200084</v>
          </cell>
        </row>
        <row r="31">
          <cell r="C31">
            <v>167077</v>
          </cell>
          <cell r="D31">
            <v>161099</v>
          </cell>
        </row>
        <row r="32">
          <cell r="C32">
            <v>37522</v>
          </cell>
          <cell r="D32">
            <v>54690</v>
          </cell>
        </row>
        <row r="33">
          <cell r="C33">
            <v>21446</v>
          </cell>
          <cell r="D33">
            <v>17108</v>
          </cell>
        </row>
        <row r="34">
          <cell r="C34">
            <v>2476</v>
          </cell>
          <cell r="D34">
            <v>3156</v>
          </cell>
        </row>
        <row r="35">
          <cell r="C35">
            <v>341</v>
          </cell>
          <cell r="D35">
            <v>587</v>
          </cell>
        </row>
        <row r="36">
          <cell r="C36">
            <v>340</v>
          </cell>
          <cell r="D36">
            <v>513</v>
          </cell>
        </row>
        <row r="37">
          <cell r="C37">
            <v>731</v>
          </cell>
          <cell r="D37">
            <v>840</v>
          </cell>
        </row>
        <row r="39">
          <cell r="C39">
            <v>349</v>
          </cell>
          <cell r="D39">
            <v>715</v>
          </cell>
        </row>
        <row r="40">
          <cell r="C40">
            <v>46600</v>
          </cell>
          <cell r="D40">
            <v>58220</v>
          </cell>
        </row>
        <row r="41">
          <cell r="C41">
            <v>276882</v>
          </cell>
          <cell r="D41">
            <v>296928</v>
          </cell>
        </row>
      </sheetData>
      <sheetData sheetId="2">
        <row r="2">
          <cell r="C2">
            <v>104269</v>
          </cell>
          <cell r="D2">
            <v>122767</v>
          </cell>
        </row>
        <row r="3">
          <cell r="C3">
            <v>199300</v>
          </cell>
          <cell r="D3">
            <v>224578</v>
          </cell>
        </row>
        <row r="4">
          <cell r="C4">
            <v>50119</v>
          </cell>
          <cell r="D4">
            <v>68235</v>
          </cell>
        </row>
        <row r="5">
          <cell r="C5">
            <v>11137</v>
          </cell>
          <cell r="D5">
            <v>17452</v>
          </cell>
        </row>
        <row r="6">
          <cell r="C6">
            <v>852835</v>
          </cell>
          <cell r="D6">
            <v>768014</v>
          </cell>
        </row>
        <row r="7">
          <cell r="C7">
            <v>367302</v>
          </cell>
          <cell r="D7">
            <v>458563</v>
          </cell>
        </row>
        <row r="9">
          <cell r="D9">
            <v>2090000</v>
          </cell>
        </row>
        <row r="10">
          <cell r="D10">
            <v>0</v>
          </cell>
        </row>
        <row r="11">
          <cell r="C11">
            <v>294154</v>
          </cell>
          <cell r="D11">
            <v>219751</v>
          </cell>
        </row>
        <row r="12">
          <cell r="C12">
            <v>62733</v>
          </cell>
          <cell r="D12">
            <v>71429</v>
          </cell>
        </row>
        <row r="13">
          <cell r="C13">
            <v>216000</v>
          </cell>
          <cell r="D13">
            <v>203172.171</v>
          </cell>
        </row>
        <row r="14">
          <cell r="D14">
            <v>0</v>
          </cell>
        </row>
        <row r="15">
          <cell r="C15">
            <v>2157849</v>
          </cell>
          <cell r="D15">
            <v>4243961.171</v>
          </cell>
        </row>
        <row r="19">
          <cell r="C19">
            <v>256590</v>
          </cell>
          <cell r="D19">
            <v>306238</v>
          </cell>
        </row>
        <row r="20">
          <cell r="C20">
            <v>4207</v>
          </cell>
          <cell r="D20">
            <v>2925</v>
          </cell>
        </row>
        <row r="21">
          <cell r="D21">
            <v>1089</v>
          </cell>
        </row>
        <row r="22">
          <cell r="C22">
            <v>17150</v>
          </cell>
          <cell r="D22">
            <v>19569</v>
          </cell>
        </row>
        <row r="23">
          <cell r="C23">
            <v>6620</v>
          </cell>
          <cell r="D23">
            <v>7296</v>
          </cell>
        </row>
        <row r="24">
          <cell r="C24">
            <v>147595.49677195796</v>
          </cell>
          <cell r="D24">
            <v>339396</v>
          </cell>
        </row>
        <row r="25">
          <cell r="D25">
            <v>50000</v>
          </cell>
        </row>
        <row r="26">
          <cell r="C26">
            <v>123855</v>
          </cell>
          <cell r="D26">
            <v>0</v>
          </cell>
        </row>
        <row r="27">
          <cell r="C27">
            <v>89100</v>
          </cell>
          <cell r="D27">
            <v>91577</v>
          </cell>
        </row>
        <row r="28">
          <cell r="C28">
            <v>13054</v>
          </cell>
          <cell r="D28">
            <v>12122</v>
          </cell>
        </row>
        <row r="29">
          <cell r="C29">
            <v>259000</v>
          </cell>
          <cell r="D29">
            <v>285514.946</v>
          </cell>
        </row>
        <row r="30">
          <cell r="D30">
            <v>0</v>
          </cell>
        </row>
        <row r="31">
          <cell r="C31">
            <v>917171.496771958</v>
          </cell>
          <cell r="D31">
            <v>1115726.946</v>
          </cell>
        </row>
      </sheetData>
      <sheetData sheetId="4">
        <row r="2">
          <cell r="D2">
            <v>0</v>
          </cell>
        </row>
        <row r="3">
          <cell r="D3">
            <v>38661.758</v>
          </cell>
        </row>
        <row r="4">
          <cell r="D4">
            <v>119680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1588</v>
          </cell>
        </row>
        <row r="9">
          <cell r="D9">
            <v>118360</v>
          </cell>
        </row>
        <row r="10">
          <cell r="D10">
            <v>174793.157</v>
          </cell>
        </row>
        <row r="11">
          <cell r="D11">
            <v>55277</v>
          </cell>
        </row>
        <row r="12">
          <cell r="D12">
            <v>451323</v>
          </cell>
        </row>
        <row r="13">
          <cell r="D13">
            <v>102394</v>
          </cell>
        </row>
        <row r="14">
          <cell r="D14">
            <v>637611.256</v>
          </cell>
        </row>
        <row r="15">
          <cell r="D15">
            <v>104733</v>
          </cell>
        </row>
        <row r="16">
          <cell r="D16">
            <v>5707</v>
          </cell>
        </row>
        <row r="17">
          <cell r="D17">
            <v>433138</v>
          </cell>
        </row>
        <row r="18">
          <cell r="D18">
            <v>360513</v>
          </cell>
        </row>
        <row r="19">
          <cell r="D19">
            <v>109132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74120</v>
          </cell>
        </row>
        <row r="24">
          <cell r="D24">
            <v>64991</v>
          </cell>
        </row>
        <row r="25">
          <cell r="D25">
            <v>177063</v>
          </cell>
        </row>
        <row r="26">
          <cell r="D26">
            <v>20940</v>
          </cell>
        </row>
        <row r="27">
          <cell r="D27">
            <v>305792</v>
          </cell>
        </row>
        <row r="28">
          <cell r="D28">
            <v>0</v>
          </cell>
        </row>
        <row r="29">
          <cell r="D29">
            <v>242</v>
          </cell>
        </row>
        <row r="30">
          <cell r="D30">
            <v>153829</v>
          </cell>
        </row>
        <row r="31">
          <cell r="D31">
            <v>734073</v>
          </cell>
        </row>
        <row r="32">
          <cell r="D32">
            <v>4243961.171</v>
          </cell>
        </row>
        <row r="36">
          <cell r="D36">
            <v>202166</v>
          </cell>
        </row>
        <row r="37">
          <cell r="D37">
            <v>5447</v>
          </cell>
        </row>
        <row r="38">
          <cell r="D38">
            <v>10693</v>
          </cell>
        </row>
        <row r="39">
          <cell r="D39">
            <v>664629.485</v>
          </cell>
        </row>
        <row r="40">
          <cell r="D40">
            <v>44567.3</v>
          </cell>
        </row>
        <row r="41">
          <cell r="D41">
            <v>35488</v>
          </cell>
        </row>
        <row r="42">
          <cell r="D42">
            <v>0</v>
          </cell>
        </row>
        <row r="43">
          <cell r="D43">
            <v>149736</v>
          </cell>
        </row>
        <row r="44">
          <cell r="D44">
            <v>1112726.7850000001</v>
          </cell>
        </row>
      </sheetData>
      <sheetData sheetId="5">
        <row r="2">
          <cell r="C2">
            <v>1039</v>
          </cell>
          <cell r="D2">
            <v>973</v>
          </cell>
        </row>
        <row r="3">
          <cell r="C3">
            <v>40</v>
          </cell>
          <cell r="D3">
            <v>123</v>
          </cell>
        </row>
        <row r="4">
          <cell r="C4">
            <v>9319</v>
          </cell>
          <cell r="D4">
            <v>11789</v>
          </cell>
        </row>
        <row r="5">
          <cell r="C5">
            <v>3356</v>
          </cell>
          <cell r="D5">
            <v>5246</v>
          </cell>
        </row>
        <row r="6">
          <cell r="C6">
            <v>10169</v>
          </cell>
          <cell r="D6">
            <v>9464</v>
          </cell>
        </row>
        <row r="7">
          <cell r="C7">
            <v>2213</v>
          </cell>
          <cell r="D7">
            <v>2960</v>
          </cell>
        </row>
        <row r="8">
          <cell r="C8">
            <v>24746</v>
          </cell>
          <cell r="D8">
            <v>28483</v>
          </cell>
        </row>
        <row r="10">
          <cell r="C10">
            <v>30744</v>
          </cell>
          <cell r="D10">
            <v>29968</v>
          </cell>
        </row>
        <row r="11">
          <cell r="C11">
            <v>752</v>
          </cell>
          <cell r="D11">
            <v>314</v>
          </cell>
        </row>
        <row r="12">
          <cell r="C12">
            <v>6216</v>
          </cell>
          <cell r="D12">
            <v>10592</v>
          </cell>
        </row>
        <row r="13">
          <cell r="C13">
            <v>4407</v>
          </cell>
          <cell r="D13">
            <v>8899</v>
          </cell>
        </row>
        <row r="14">
          <cell r="C14">
            <v>0</v>
          </cell>
          <cell r="D14">
            <v>0</v>
          </cell>
        </row>
        <row r="15">
          <cell r="C15">
            <v>1157</v>
          </cell>
          <cell r="D15">
            <v>1195</v>
          </cell>
        </row>
        <row r="16">
          <cell r="C16">
            <v>925</v>
          </cell>
          <cell r="D16">
            <v>1668</v>
          </cell>
        </row>
        <row r="17">
          <cell r="C17">
            <v>1303</v>
          </cell>
          <cell r="D17">
            <v>1861</v>
          </cell>
        </row>
        <row r="18">
          <cell r="C18">
            <v>18</v>
          </cell>
          <cell r="D18">
            <v>89</v>
          </cell>
        </row>
        <row r="19">
          <cell r="C19">
            <v>2462</v>
          </cell>
          <cell r="D19">
            <v>5319</v>
          </cell>
        </row>
        <row r="20">
          <cell r="C20">
            <v>5403</v>
          </cell>
          <cell r="D20">
            <v>3824</v>
          </cell>
        </row>
        <row r="21">
          <cell r="C21">
            <v>104269</v>
          </cell>
          <cell r="D21">
            <v>122767</v>
          </cell>
        </row>
      </sheetData>
      <sheetData sheetId="6">
        <row r="2">
          <cell r="C2">
            <v>3056</v>
          </cell>
          <cell r="D2">
            <v>8343</v>
          </cell>
        </row>
        <row r="4">
          <cell r="C4">
            <v>1772</v>
          </cell>
          <cell r="D4">
            <v>3822</v>
          </cell>
        </row>
        <row r="6">
          <cell r="C6">
            <v>26682</v>
          </cell>
          <cell r="D6">
            <v>22311</v>
          </cell>
        </row>
        <row r="7">
          <cell r="C7">
            <v>96043</v>
          </cell>
          <cell r="D7">
            <v>99717</v>
          </cell>
        </row>
        <row r="8">
          <cell r="C8">
            <v>42417</v>
          </cell>
          <cell r="D8">
            <v>49930</v>
          </cell>
        </row>
        <row r="9">
          <cell r="C9">
            <v>29330</v>
          </cell>
          <cell r="D9">
            <v>40455</v>
          </cell>
        </row>
        <row r="10">
          <cell r="C10">
            <v>199300</v>
          </cell>
          <cell r="D10">
            <v>224578</v>
          </cell>
        </row>
        <row r="15">
          <cell r="C15">
            <v>238377</v>
          </cell>
          <cell r="D15">
            <v>279279</v>
          </cell>
        </row>
        <row r="16">
          <cell r="C16">
            <v>7607</v>
          </cell>
          <cell r="D16">
            <v>13887</v>
          </cell>
        </row>
        <row r="17">
          <cell r="C17">
            <v>886</v>
          </cell>
          <cell r="D17">
            <v>908</v>
          </cell>
        </row>
        <row r="18">
          <cell r="C18">
            <v>9720</v>
          </cell>
          <cell r="D18">
            <v>12164</v>
          </cell>
        </row>
        <row r="19">
          <cell r="C19">
            <v>256590</v>
          </cell>
          <cell r="D19">
            <v>306238</v>
          </cell>
        </row>
      </sheetData>
      <sheetData sheetId="7">
        <row r="2">
          <cell r="C2">
            <v>5034</v>
          </cell>
          <cell r="D2">
            <v>5463</v>
          </cell>
        </row>
        <row r="3">
          <cell r="C3">
            <v>6202</v>
          </cell>
          <cell r="D3">
            <v>5821</v>
          </cell>
        </row>
        <row r="4">
          <cell r="C4">
            <v>269</v>
          </cell>
          <cell r="D4">
            <v>1522</v>
          </cell>
        </row>
        <row r="5">
          <cell r="C5">
            <v>16445</v>
          </cell>
          <cell r="D5">
            <v>19247</v>
          </cell>
        </row>
        <row r="6">
          <cell r="C6">
            <v>6235</v>
          </cell>
          <cell r="D6">
            <v>11275</v>
          </cell>
        </row>
        <row r="7">
          <cell r="C7">
            <v>8585</v>
          </cell>
          <cell r="D7">
            <v>11594</v>
          </cell>
        </row>
        <row r="8">
          <cell r="C8">
            <v>1938</v>
          </cell>
          <cell r="D8">
            <v>3319</v>
          </cell>
        </row>
        <row r="9">
          <cell r="C9">
            <v>1265</v>
          </cell>
          <cell r="D9">
            <v>3285</v>
          </cell>
        </row>
        <row r="10">
          <cell r="C10">
            <v>55</v>
          </cell>
          <cell r="D10">
            <v>222</v>
          </cell>
        </row>
        <row r="11">
          <cell r="C11">
            <v>4091</v>
          </cell>
          <cell r="D11">
            <v>6487</v>
          </cell>
        </row>
        <row r="12">
          <cell r="C12">
            <v>50119</v>
          </cell>
          <cell r="D12">
            <v>68235</v>
          </cell>
        </row>
        <row r="16">
          <cell r="C16">
            <v>2810</v>
          </cell>
          <cell r="D16">
            <v>1400</v>
          </cell>
        </row>
        <row r="17">
          <cell r="C17">
            <v>45</v>
          </cell>
          <cell r="D17">
            <v>20</v>
          </cell>
        </row>
        <row r="18">
          <cell r="C18">
            <v>167</v>
          </cell>
          <cell r="D18">
            <v>359</v>
          </cell>
        </row>
        <row r="19">
          <cell r="C19">
            <v>984</v>
          </cell>
          <cell r="D19">
            <v>972</v>
          </cell>
        </row>
        <row r="20">
          <cell r="C20">
            <v>201</v>
          </cell>
          <cell r="D20">
            <v>174</v>
          </cell>
        </row>
        <row r="21">
          <cell r="C21">
            <v>4207</v>
          </cell>
          <cell r="D21">
            <v>2925</v>
          </cell>
        </row>
      </sheetData>
      <sheetData sheetId="8">
        <row r="2">
          <cell r="C2">
            <v>90</v>
          </cell>
          <cell r="D2">
            <v>155</v>
          </cell>
        </row>
        <row r="3">
          <cell r="C3">
            <v>401</v>
          </cell>
          <cell r="D3">
            <v>476</v>
          </cell>
        </row>
        <row r="4">
          <cell r="C4">
            <v>420</v>
          </cell>
          <cell r="D4">
            <v>789</v>
          </cell>
        </row>
        <row r="5">
          <cell r="C5">
            <v>4380</v>
          </cell>
          <cell r="D5">
            <v>5649</v>
          </cell>
        </row>
        <row r="6">
          <cell r="C6">
            <v>5</v>
          </cell>
          <cell r="D6">
            <v>20</v>
          </cell>
        </row>
        <row r="7">
          <cell r="C7">
            <v>273</v>
          </cell>
          <cell r="D7">
            <v>607</v>
          </cell>
        </row>
        <row r="9">
          <cell r="C9">
            <v>14</v>
          </cell>
        </row>
        <row r="10">
          <cell r="C10">
            <v>60</v>
          </cell>
          <cell r="D10">
            <v>437</v>
          </cell>
        </row>
        <row r="11">
          <cell r="C11">
            <v>15</v>
          </cell>
          <cell r="D11">
            <v>14</v>
          </cell>
        </row>
        <row r="12">
          <cell r="C12">
            <v>875</v>
          </cell>
          <cell r="D12">
            <v>3170</v>
          </cell>
        </row>
        <row r="14">
          <cell r="C14">
            <v>1285</v>
          </cell>
          <cell r="D14">
            <v>2898</v>
          </cell>
        </row>
        <row r="15">
          <cell r="C15">
            <v>126</v>
          </cell>
          <cell r="D15">
            <v>250</v>
          </cell>
        </row>
        <row r="17">
          <cell r="C17">
            <v>21</v>
          </cell>
          <cell r="D17">
            <v>20</v>
          </cell>
        </row>
        <row r="18">
          <cell r="C18">
            <v>1881</v>
          </cell>
          <cell r="D18">
            <v>1996</v>
          </cell>
        </row>
        <row r="19">
          <cell r="C19">
            <v>1291</v>
          </cell>
          <cell r="D19">
            <v>971</v>
          </cell>
        </row>
        <row r="20">
          <cell r="C20">
            <v>11137</v>
          </cell>
          <cell r="D20">
            <v>17452</v>
          </cell>
        </row>
        <row r="23">
          <cell r="C23">
            <v>43770</v>
          </cell>
          <cell r="D23">
            <v>43405</v>
          </cell>
        </row>
        <row r="24">
          <cell r="C24">
            <v>189</v>
          </cell>
          <cell r="D24">
            <v>222</v>
          </cell>
        </row>
        <row r="26">
          <cell r="C26">
            <v>489</v>
          </cell>
          <cell r="D26">
            <v>867</v>
          </cell>
        </row>
      </sheetData>
      <sheetData sheetId="10">
        <row r="2">
          <cell r="C2">
            <v>8448</v>
          </cell>
          <cell r="D2">
            <v>13058</v>
          </cell>
        </row>
        <row r="3">
          <cell r="C3">
            <v>30962</v>
          </cell>
          <cell r="D3">
            <v>29237</v>
          </cell>
        </row>
        <row r="4">
          <cell r="C4">
            <v>2677</v>
          </cell>
          <cell r="D4">
            <v>4545</v>
          </cell>
        </row>
        <row r="5">
          <cell r="C5">
            <v>37208</v>
          </cell>
          <cell r="D5">
            <v>31541</v>
          </cell>
        </row>
        <row r="7">
          <cell r="C7">
            <v>5486</v>
          </cell>
          <cell r="D7">
            <v>4577</v>
          </cell>
        </row>
        <row r="8">
          <cell r="C8">
            <v>129659</v>
          </cell>
          <cell r="D8">
            <v>118360</v>
          </cell>
        </row>
        <row r="9">
          <cell r="C9">
            <v>4495</v>
          </cell>
          <cell r="D9">
            <v>4786</v>
          </cell>
        </row>
        <row r="10">
          <cell r="C10">
            <v>38076</v>
          </cell>
          <cell r="D10">
            <v>25263</v>
          </cell>
        </row>
        <row r="11">
          <cell r="C11">
            <v>146522</v>
          </cell>
          <cell r="D11">
            <v>135110</v>
          </cell>
        </row>
        <row r="12">
          <cell r="C12">
            <v>224493</v>
          </cell>
          <cell r="D12">
            <v>203841</v>
          </cell>
        </row>
        <row r="13">
          <cell r="C13">
            <v>2786</v>
          </cell>
          <cell r="D13">
            <v>2865</v>
          </cell>
        </row>
        <row r="14">
          <cell r="C14">
            <v>83878</v>
          </cell>
          <cell r="D14">
            <v>79096</v>
          </cell>
        </row>
        <row r="15">
          <cell r="C15">
            <v>11331</v>
          </cell>
          <cell r="D15">
            <v>8269</v>
          </cell>
        </row>
        <row r="16">
          <cell r="C16">
            <v>1808</v>
          </cell>
          <cell r="D16">
            <v>1377</v>
          </cell>
        </row>
        <row r="17">
          <cell r="C17">
            <v>23404</v>
          </cell>
          <cell r="D17">
            <v>19675</v>
          </cell>
        </row>
        <row r="18">
          <cell r="C18">
            <v>14258</v>
          </cell>
          <cell r="D18">
            <v>14640</v>
          </cell>
        </row>
        <row r="19">
          <cell r="C19">
            <v>32126</v>
          </cell>
          <cell r="D19">
            <v>22448</v>
          </cell>
        </row>
        <row r="20">
          <cell r="C20">
            <v>3469</v>
          </cell>
          <cell r="D20">
            <v>1309</v>
          </cell>
        </row>
        <row r="21">
          <cell r="C21">
            <v>19616</v>
          </cell>
          <cell r="D21">
            <v>19275</v>
          </cell>
        </row>
        <row r="22">
          <cell r="C22">
            <v>2350</v>
          </cell>
          <cell r="D22">
            <v>2180</v>
          </cell>
        </row>
        <row r="23">
          <cell r="C23">
            <v>10969</v>
          </cell>
          <cell r="D23">
            <v>10059</v>
          </cell>
        </row>
        <row r="24">
          <cell r="C24">
            <v>4305</v>
          </cell>
          <cell r="D24">
            <v>4764</v>
          </cell>
        </row>
        <row r="25">
          <cell r="C25">
            <v>14509</v>
          </cell>
          <cell r="D25">
            <v>11739</v>
          </cell>
        </row>
        <row r="26">
          <cell r="C26">
            <v>852835</v>
          </cell>
          <cell r="D26">
            <v>768014</v>
          </cell>
        </row>
        <row r="30">
          <cell r="C30">
            <v>1802</v>
          </cell>
          <cell r="D30">
            <v>2022</v>
          </cell>
        </row>
        <row r="32">
          <cell r="C32">
            <v>7852</v>
          </cell>
          <cell r="D32">
            <v>7248</v>
          </cell>
        </row>
        <row r="33">
          <cell r="C33">
            <v>2712</v>
          </cell>
          <cell r="D33">
            <v>3988</v>
          </cell>
        </row>
        <row r="34">
          <cell r="C34">
            <v>884</v>
          </cell>
          <cell r="D34">
            <v>1257</v>
          </cell>
        </row>
        <row r="35">
          <cell r="C35">
            <v>1007</v>
          </cell>
          <cell r="D35">
            <v>1225</v>
          </cell>
        </row>
        <row r="36">
          <cell r="C36">
            <v>1912</v>
          </cell>
          <cell r="D36">
            <v>2710</v>
          </cell>
        </row>
        <row r="37">
          <cell r="C37">
            <v>981</v>
          </cell>
          <cell r="D37">
            <v>1119</v>
          </cell>
        </row>
        <row r="38">
          <cell r="C38">
            <v>17150</v>
          </cell>
          <cell r="D38">
            <v>19569</v>
          </cell>
        </row>
      </sheetData>
      <sheetData sheetId="11">
        <row r="2">
          <cell r="C2">
            <v>11669</v>
          </cell>
          <cell r="D2">
            <v>14573</v>
          </cell>
        </row>
        <row r="3">
          <cell r="C3">
            <v>51366</v>
          </cell>
          <cell r="D3">
            <v>60978</v>
          </cell>
        </row>
        <row r="4">
          <cell r="C4">
            <v>114</v>
          </cell>
          <cell r="D4">
            <v>273</v>
          </cell>
        </row>
        <row r="5">
          <cell r="C5">
            <v>77674</v>
          </cell>
          <cell r="D5">
            <v>76934</v>
          </cell>
        </row>
        <row r="6">
          <cell r="C6">
            <v>7398</v>
          </cell>
          <cell r="D6">
            <v>12117</v>
          </cell>
        </row>
        <row r="7">
          <cell r="C7">
            <v>30105</v>
          </cell>
          <cell r="D7">
            <v>33500</v>
          </cell>
        </row>
        <row r="8">
          <cell r="C8">
            <v>499</v>
          </cell>
          <cell r="D8">
            <v>872</v>
          </cell>
        </row>
        <row r="9">
          <cell r="C9">
            <v>4158</v>
          </cell>
          <cell r="D9">
            <v>5280</v>
          </cell>
        </row>
        <row r="10">
          <cell r="C10">
            <v>2034</v>
          </cell>
          <cell r="D10">
            <v>5270</v>
          </cell>
        </row>
        <row r="11">
          <cell r="C11">
            <v>4089</v>
          </cell>
          <cell r="D11">
            <v>9452</v>
          </cell>
        </row>
        <row r="12">
          <cell r="C12">
            <v>16</v>
          </cell>
          <cell r="D12">
            <v>208</v>
          </cell>
        </row>
        <row r="13">
          <cell r="C13">
            <v>18555</v>
          </cell>
          <cell r="D13">
            <v>33639</v>
          </cell>
        </row>
        <row r="14">
          <cell r="C14">
            <v>32793</v>
          </cell>
          <cell r="D14">
            <v>56304</v>
          </cell>
        </row>
        <row r="15">
          <cell r="C15">
            <v>9496</v>
          </cell>
          <cell r="D15">
            <v>12174</v>
          </cell>
        </row>
        <row r="16">
          <cell r="C16">
            <v>63985</v>
          </cell>
          <cell r="D16">
            <v>75202</v>
          </cell>
        </row>
        <row r="17">
          <cell r="C17">
            <v>1939</v>
          </cell>
          <cell r="D17">
            <v>2507</v>
          </cell>
        </row>
        <row r="18">
          <cell r="C18">
            <v>2148</v>
          </cell>
          <cell r="D18">
            <v>3267</v>
          </cell>
        </row>
        <row r="19">
          <cell r="C19">
            <v>40056</v>
          </cell>
          <cell r="D19">
            <v>46160</v>
          </cell>
        </row>
        <row r="20">
          <cell r="C20">
            <v>9208</v>
          </cell>
          <cell r="D20">
            <v>9853</v>
          </cell>
        </row>
        <row r="21">
          <cell r="C21">
            <v>367302</v>
          </cell>
          <cell r="D21">
            <v>458563</v>
          </cell>
        </row>
        <row r="25">
          <cell r="C25">
            <v>6620</v>
          </cell>
          <cell r="D25">
            <v>7296</v>
          </cell>
        </row>
        <row r="26">
          <cell r="C26">
            <v>6620</v>
          </cell>
          <cell r="D26">
            <v>7296</v>
          </cell>
        </row>
      </sheetData>
      <sheetData sheetId="12">
        <row r="24">
          <cell r="C24">
            <v>77973.70010538057</v>
          </cell>
          <cell r="D24">
            <v>202166</v>
          </cell>
        </row>
        <row r="25">
          <cell r="C25">
            <v>12192.516961822714</v>
          </cell>
          <cell r="D25">
            <v>36824</v>
          </cell>
        </row>
        <row r="26">
          <cell r="C26">
            <v>4856.096853810235</v>
          </cell>
          <cell r="D26">
            <v>9564</v>
          </cell>
        </row>
        <row r="27">
          <cell r="C27">
            <v>9949.192226158091</v>
          </cell>
          <cell r="D27">
            <v>29054</v>
          </cell>
        </row>
        <row r="28">
          <cell r="C28">
            <v>42623.99062478635</v>
          </cell>
          <cell r="D28">
            <v>61788</v>
          </cell>
        </row>
        <row r="29">
          <cell r="C29">
            <v>147595.49677195796</v>
          </cell>
          <cell r="D29">
            <v>339396</v>
          </cell>
        </row>
      </sheetData>
      <sheetData sheetId="13">
        <row r="5">
          <cell r="D5">
            <v>200000</v>
          </cell>
        </row>
        <row r="6">
          <cell r="D6">
            <v>100000</v>
          </cell>
        </row>
        <row r="7">
          <cell r="D7">
            <v>200000</v>
          </cell>
        </row>
        <row r="8">
          <cell r="D8">
            <v>400000</v>
          </cell>
        </row>
        <row r="9">
          <cell r="D9">
            <v>130000</v>
          </cell>
        </row>
        <row r="10">
          <cell r="D10">
            <v>180000</v>
          </cell>
        </row>
        <row r="12">
          <cell r="D12">
            <v>60000</v>
          </cell>
        </row>
        <row r="13">
          <cell r="D13">
            <v>20000</v>
          </cell>
        </row>
        <row r="15">
          <cell r="D15">
            <v>300000</v>
          </cell>
        </row>
        <row r="17">
          <cell r="D17">
            <v>400000</v>
          </cell>
        </row>
        <row r="18">
          <cell r="D18">
            <v>2090000</v>
          </cell>
        </row>
        <row r="22">
          <cell r="D22">
            <v>40000</v>
          </cell>
        </row>
        <row r="24">
          <cell r="D24">
            <v>10000</v>
          </cell>
        </row>
        <row r="25">
          <cell r="D25">
            <v>50000</v>
          </cell>
        </row>
      </sheetData>
      <sheetData sheetId="15">
        <row r="2">
          <cell r="C2">
            <v>17203</v>
          </cell>
          <cell r="D2">
            <v>14917</v>
          </cell>
        </row>
        <row r="3">
          <cell r="C3">
            <v>30973</v>
          </cell>
          <cell r="D3">
            <v>22448</v>
          </cell>
        </row>
        <row r="4">
          <cell r="C4">
            <v>191414</v>
          </cell>
          <cell r="D4">
            <v>135868</v>
          </cell>
        </row>
        <row r="5">
          <cell r="C5">
            <v>25082</v>
          </cell>
          <cell r="D5">
            <v>24938</v>
          </cell>
        </row>
        <row r="6">
          <cell r="C6">
            <v>19805</v>
          </cell>
          <cell r="D6">
            <v>19224</v>
          </cell>
        </row>
        <row r="7">
          <cell r="C7">
            <v>9677</v>
          </cell>
          <cell r="D7">
            <v>2356</v>
          </cell>
        </row>
        <row r="8">
          <cell r="C8">
            <v>294154</v>
          </cell>
          <cell r="D8">
            <v>219751</v>
          </cell>
        </row>
        <row r="12">
          <cell r="C12">
            <v>6549</v>
          </cell>
          <cell r="D12">
            <v>5447</v>
          </cell>
        </row>
        <row r="13">
          <cell r="C13">
            <v>7696</v>
          </cell>
          <cell r="D13">
            <v>10693</v>
          </cell>
        </row>
        <row r="14">
          <cell r="C14">
            <v>65364</v>
          </cell>
          <cell r="D14">
            <v>60472</v>
          </cell>
        </row>
        <row r="15">
          <cell r="C15">
            <v>542</v>
          </cell>
          <cell r="D15">
            <v>2015</v>
          </cell>
        </row>
        <row r="16">
          <cell r="C16">
            <v>8949</v>
          </cell>
          <cell r="D16">
            <v>12950</v>
          </cell>
        </row>
        <row r="17">
          <cell r="C17">
            <v>89100</v>
          </cell>
          <cell r="D17">
            <v>91577</v>
          </cell>
        </row>
      </sheetData>
      <sheetData sheetId="16">
        <row r="2">
          <cell r="C2">
            <v>854</v>
          </cell>
          <cell r="D2">
            <v>1447</v>
          </cell>
        </row>
        <row r="3">
          <cell r="C3">
            <v>7550</v>
          </cell>
          <cell r="D3">
            <v>9909</v>
          </cell>
        </row>
        <row r="4">
          <cell r="C4">
            <v>227</v>
          </cell>
          <cell r="D4">
            <v>526</v>
          </cell>
        </row>
        <row r="5">
          <cell r="C5">
            <v>34</v>
          </cell>
          <cell r="D5">
            <v>108</v>
          </cell>
        </row>
        <row r="6">
          <cell r="C6">
            <v>23528</v>
          </cell>
          <cell r="D6">
            <v>25354</v>
          </cell>
        </row>
        <row r="7">
          <cell r="C7">
            <v>67</v>
          </cell>
          <cell r="D7">
            <v>186</v>
          </cell>
        </row>
        <row r="8">
          <cell r="C8">
            <v>13531</v>
          </cell>
          <cell r="D8">
            <v>12075</v>
          </cell>
        </row>
        <row r="9">
          <cell r="C9">
            <v>496</v>
          </cell>
          <cell r="D9">
            <v>385</v>
          </cell>
        </row>
        <row r="10">
          <cell r="C10">
            <v>339</v>
          </cell>
          <cell r="D10">
            <v>428</v>
          </cell>
        </row>
        <row r="11">
          <cell r="C11">
            <v>2639</v>
          </cell>
          <cell r="D11">
            <v>2204</v>
          </cell>
        </row>
        <row r="12">
          <cell r="C12">
            <v>74</v>
          </cell>
          <cell r="D12">
            <v>356</v>
          </cell>
        </row>
        <row r="13">
          <cell r="C13">
            <v>50</v>
          </cell>
          <cell r="D13">
            <v>273</v>
          </cell>
        </row>
        <row r="14">
          <cell r="C14">
            <v>305</v>
          </cell>
          <cell r="D14">
            <v>278</v>
          </cell>
        </row>
        <row r="15">
          <cell r="C15">
            <v>32</v>
          </cell>
          <cell r="D15">
            <v>101</v>
          </cell>
        </row>
        <row r="16">
          <cell r="C16">
            <v>652</v>
          </cell>
          <cell r="D16">
            <v>1225</v>
          </cell>
        </row>
        <row r="17">
          <cell r="C17">
            <v>9503</v>
          </cell>
          <cell r="D17">
            <v>11773</v>
          </cell>
        </row>
        <row r="18">
          <cell r="C18">
            <v>2852</v>
          </cell>
          <cell r="D18">
            <v>4801</v>
          </cell>
        </row>
        <row r="19">
          <cell r="C19">
            <v>62733</v>
          </cell>
          <cell r="D19">
            <v>71429</v>
          </cell>
        </row>
        <row r="23">
          <cell r="C23">
            <v>7371</v>
          </cell>
          <cell r="D23">
            <v>6434</v>
          </cell>
        </row>
        <row r="24">
          <cell r="C24">
            <v>2413</v>
          </cell>
          <cell r="D24">
            <v>1764</v>
          </cell>
        </row>
        <row r="25">
          <cell r="C25">
            <v>1827</v>
          </cell>
          <cell r="D25">
            <v>2180</v>
          </cell>
        </row>
        <row r="26">
          <cell r="C26">
            <v>629</v>
          </cell>
          <cell r="D26">
            <v>868</v>
          </cell>
        </row>
        <row r="27">
          <cell r="C27">
            <v>814</v>
          </cell>
          <cell r="D27">
            <v>876</v>
          </cell>
        </row>
        <row r="28">
          <cell r="C28">
            <v>13054</v>
          </cell>
          <cell r="D28">
            <v>12122</v>
          </cell>
        </row>
      </sheetData>
      <sheetData sheetId="17">
        <row r="2">
          <cell r="C2">
            <v>9000</v>
          </cell>
          <cell r="D2">
            <v>9475.758</v>
          </cell>
        </row>
        <row r="3">
          <cell r="C3">
            <v>95000</v>
          </cell>
          <cell r="D3">
            <v>78248.157</v>
          </cell>
        </row>
        <row r="4">
          <cell r="C4">
            <v>8000</v>
          </cell>
          <cell r="D4">
            <v>9021.256</v>
          </cell>
        </row>
        <row r="5">
          <cell r="C5">
            <v>58000</v>
          </cell>
          <cell r="D5">
            <v>59820</v>
          </cell>
        </row>
        <row r="6">
          <cell r="C6">
            <v>36000</v>
          </cell>
          <cell r="D6">
            <v>35805</v>
          </cell>
        </row>
        <row r="7">
          <cell r="C7">
            <v>10000</v>
          </cell>
          <cell r="D7">
            <v>10802</v>
          </cell>
        </row>
        <row r="8">
          <cell r="C8">
            <v>216000</v>
          </cell>
          <cell r="D8">
            <v>203172.171</v>
          </cell>
        </row>
        <row r="12">
          <cell r="C12">
            <v>215000</v>
          </cell>
          <cell r="D12">
            <v>237420.485</v>
          </cell>
        </row>
        <row r="13">
          <cell r="C13">
            <v>15000</v>
          </cell>
          <cell r="D13">
            <v>17128.3</v>
          </cell>
        </row>
        <row r="14">
          <cell r="C14">
            <v>29000</v>
          </cell>
          <cell r="D14">
            <v>27966</v>
          </cell>
        </row>
        <row r="15">
          <cell r="C15">
            <v>259000</v>
          </cell>
          <cell r="D15">
            <v>285514.946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zoomScalePageLayoutView="0" workbookViewId="0" topLeftCell="A1">
      <selection activeCell="G19" sqref="G19"/>
    </sheetView>
  </sheetViews>
  <sheetFormatPr defaultColWidth="9.140625" defaultRowHeight="12.75"/>
  <cols>
    <col min="3" max="3" width="18.421875" style="0" customWidth="1"/>
  </cols>
  <sheetData>
    <row r="19" spans="2:7" ht="12.75">
      <c r="B19" s="3" t="s">
        <v>173</v>
      </c>
      <c r="G19" s="146" t="s">
        <v>139</v>
      </c>
    </row>
    <row r="21" spans="2:3" ht="12.75">
      <c r="B21" t="s">
        <v>61</v>
      </c>
      <c r="C21" t="s">
        <v>62</v>
      </c>
    </row>
    <row r="22" ht="12.75">
      <c r="C22" t="s">
        <v>63</v>
      </c>
    </row>
    <row r="23" ht="12.75">
      <c r="C23" t="s">
        <v>91</v>
      </c>
    </row>
    <row r="26" spans="2:4" ht="12.75">
      <c r="B26" t="s">
        <v>64</v>
      </c>
      <c r="C26" t="s">
        <v>65</v>
      </c>
      <c r="D26" t="s">
        <v>66</v>
      </c>
    </row>
    <row r="27" spans="3:4" ht="12.75">
      <c r="C27" t="s">
        <v>67</v>
      </c>
      <c r="D27" t="s">
        <v>68</v>
      </c>
    </row>
    <row r="28" spans="3:4" ht="12.75">
      <c r="C28" t="s">
        <v>69</v>
      </c>
      <c r="D28" t="s">
        <v>70</v>
      </c>
    </row>
    <row r="29" spans="3:4" ht="12.75">
      <c r="C29" t="s">
        <v>71</v>
      </c>
      <c r="D29" s="3" t="s">
        <v>85</v>
      </c>
    </row>
    <row r="30" spans="3:4" ht="12.75">
      <c r="C30" s="3" t="s">
        <v>138</v>
      </c>
      <c r="D30" t="s">
        <v>72</v>
      </c>
    </row>
    <row r="31" spans="3:4" ht="12.75">
      <c r="C31" t="s">
        <v>73</v>
      </c>
      <c r="D31" t="s">
        <v>90</v>
      </c>
    </row>
    <row r="32" spans="3:4" ht="12.75">
      <c r="C32" t="s">
        <v>74</v>
      </c>
      <c r="D32" t="s">
        <v>96</v>
      </c>
    </row>
    <row r="33" spans="3:4" ht="12.75">
      <c r="C33" t="s">
        <v>75</v>
      </c>
      <c r="D33" t="s">
        <v>76</v>
      </c>
    </row>
    <row r="34" spans="3:4" ht="12.75">
      <c r="C34" t="s">
        <v>77</v>
      </c>
      <c r="D34" s="12" t="s">
        <v>84</v>
      </c>
    </row>
    <row r="35" spans="3:4" ht="12.75">
      <c r="C35" t="s">
        <v>146</v>
      </c>
      <c r="D35" s="12" t="s">
        <v>147</v>
      </c>
    </row>
    <row r="36" spans="3:4" ht="12.75">
      <c r="C36" t="s">
        <v>79</v>
      </c>
      <c r="D36" t="s">
        <v>154</v>
      </c>
    </row>
    <row r="37" spans="3:4" ht="12.75">
      <c r="C37" t="s">
        <v>78</v>
      </c>
      <c r="D37" t="s">
        <v>83</v>
      </c>
    </row>
    <row r="38" spans="3:4" ht="12.75">
      <c r="C38" t="s">
        <v>80</v>
      </c>
      <c r="D38" t="s">
        <v>82</v>
      </c>
    </row>
    <row r="39" spans="3:4" ht="12.75">
      <c r="C39" t="s">
        <v>81</v>
      </c>
      <c r="D39" s="3" t="s">
        <v>174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="160" zoomScaleNormal="160" zoomScalePageLayoutView="0" workbookViewId="0" topLeftCell="A2">
      <selection activeCell="A21" sqref="A21"/>
    </sheetView>
  </sheetViews>
  <sheetFormatPr defaultColWidth="9.140625" defaultRowHeight="12.75"/>
  <cols>
    <col min="1" max="1" width="24.7109375" style="37" customWidth="1"/>
    <col min="2" max="2" width="11.00390625" style="37" bestFit="1" customWidth="1"/>
    <col min="3" max="4" width="11.57421875" style="37" bestFit="1" customWidth="1"/>
    <col min="5" max="5" width="11.57421875" style="37" customWidth="1"/>
    <col min="6" max="6" width="11.57421875" style="93" bestFit="1" customWidth="1"/>
    <col min="7" max="7" width="11.57421875" style="93" customWidth="1"/>
    <col min="8" max="18" width="10.140625" style="37" bestFit="1" customWidth="1"/>
    <col min="19" max="16384" width="9.140625" style="37" customWidth="1"/>
  </cols>
  <sheetData>
    <row r="1" spans="1:18" ht="13.5" thickBot="1">
      <c r="A1" s="38" t="s">
        <v>23</v>
      </c>
      <c r="B1" s="18" t="s">
        <v>176</v>
      </c>
      <c r="C1" s="185" t="s">
        <v>175</v>
      </c>
      <c r="D1" s="64" t="s">
        <v>168</v>
      </c>
      <c r="E1" s="35">
        <v>43800</v>
      </c>
      <c r="F1" s="19">
        <v>43435</v>
      </c>
      <c r="G1" s="19">
        <v>43070</v>
      </c>
      <c r="H1" s="19">
        <v>42705</v>
      </c>
      <c r="I1" s="66">
        <v>42339</v>
      </c>
      <c r="J1" s="66">
        <v>41974</v>
      </c>
      <c r="K1" s="66">
        <v>41609</v>
      </c>
      <c r="L1" s="66">
        <v>41244</v>
      </c>
      <c r="M1" s="66">
        <v>40878</v>
      </c>
      <c r="N1" s="66">
        <v>40513</v>
      </c>
      <c r="O1" s="66">
        <v>40148</v>
      </c>
      <c r="P1" s="66">
        <v>39783</v>
      </c>
      <c r="Q1" s="39">
        <v>39417</v>
      </c>
      <c r="R1" s="107">
        <v>39052</v>
      </c>
    </row>
    <row r="2" spans="1:18" ht="12.75">
      <c r="A2" s="41" t="s">
        <v>3</v>
      </c>
      <c r="B2" s="42">
        <f>(E2-F2)/F2</f>
        <v>-0.21271012710127102</v>
      </c>
      <c r="C2" s="209">
        <f>E2-'[1]Germany'!C2</f>
        <v>-2068</v>
      </c>
      <c r="D2" s="80">
        <f>F2-'[1]Germany'!D2</f>
        <v>-2378</v>
      </c>
      <c r="E2" s="43">
        <v>9601</v>
      </c>
      <c r="F2" s="80">
        <v>12195</v>
      </c>
      <c r="G2" s="80">
        <v>2695</v>
      </c>
      <c r="H2" s="80">
        <v>13933</v>
      </c>
      <c r="I2" s="80">
        <v>8771</v>
      </c>
      <c r="J2" s="80">
        <v>12791</v>
      </c>
      <c r="K2" s="80">
        <v>6565</v>
      </c>
      <c r="L2" s="80">
        <v>9036</v>
      </c>
      <c r="M2" s="80">
        <v>6862</v>
      </c>
      <c r="N2" s="80">
        <v>7675</v>
      </c>
      <c r="O2" s="80">
        <v>7960</v>
      </c>
      <c r="P2" s="80">
        <v>12486</v>
      </c>
      <c r="Q2" s="44">
        <v>9699</v>
      </c>
      <c r="R2" s="126">
        <v>13259</v>
      </c>
    </row>
    <row r="3" spans="1:18" ht="12.75">
      <c r="A3" s="41" t="s">
        <v>10</v>
      </c>
      <c r="B3" s="42">
        <f aca="true" t="shared" si="0" ref="B3:B21">(E3-F3)/F3</f>
        <v>-0.09228401000577256</v>
      </c>
      <c r="C3" s="209">
        <f>E3-'[1]Germany'!C3</f>
        <v>-4192</v>
      </c>
      <c r="D3" s="80">
        <f>F3-'[1]Germany'!D3</f>
        <v>-9008</v>
      </c>
      <c r="E3" s="43">
        <v>47174</v>
      </c>
      <c r="F3" s="80">
        <v>51970</v>
      </c>
      <c r="G3" s="80">
        <v>25544</v>
      </c>
      <c r="H3" s="80">
        <v>45168</v>
      </c>
      <c r="I3" s="80">
        <v>51812</v>
      </c>
      <c r="J3" s="80">
        <v>47717</v>
      </c>
      <c r="K3" s="80">
        <v>34473</v>
      </c>
      <c r="L3" s="80">
        <v>40002</v>
      </c>
      <c r="M3" s="80">
        <v>34861</v>
      </c>
      <c r="N3" s="80">
        <v>29621</v>
      </c>
      <c r="O3" s="80">
        <v>30549</v>
      </c>
      <c r="P3" s="80">
        <v>24941</v>
      </c>
      <c r="Q3" s="44">
        <v>23057</v>
      </c>
      <c r="R3" s="126">
        <v>17023</v>
      </c>
    </row>
    <row r="4" spans="1:18" ht="12.75">
      <c r="A4" s="41" t="s">
        <v>4</v>
      </c>
      <c r="B4" s="42">
        <f t="shared" si="0"/>
        <v>-0.7949790794979079</v>
      </c>
      <c r="C4" s="209">
        <f>E4-'[1]Germany'!C4</f>
        <v>-65</v>
      </c>
      <c r="D4" s="80">
        <f>F4-'[1]Germany'!D4</f>
        <v>-34</v>
      </c>
      <c r="E4" s="43">
        <v>49</v>
      </c>
      <c r="F4" s="80">
        <v>239</v>
      </c>
      <c r="G4" s="80">
        <v>61</v>
      </c>
      <c r="H4" s="80">
        <v>394</v>
      </c>
      <c r="I4" s="80">
        <v>625</v>
      </c>
      <c r="J4" s="80">
        <v>469</v>
      </c>
      <c r="K4" s="80">
        <v>205</v>
      </c>
      <c r="L4" s="80">
        <v>351</v>
      </c>
      <c r="M4" s="80">
        <v>863</v>
      </c>
      <c r="N4" s="80">
        <v>903</v>
      </c>
      <c r="O4" s="80">
        <v>1715</v>
      </c>
      <c r="P4" s="80">
        <v>2845</v>
      </c>
      <c r="Q4" s="44">
        <v>1947</v>
      </c>
      <c r="R4" s="126">
        <v>4063</v>
      </c>
    </row>
    <row r="5" spans="1:18" ht="12.75">
      <c r="A5" s="41" t="s">
        <v>1</v>
      </c>
      <c r="B5" s="42">
        <f t="shared" si="0"/>
        <v>0.08956420457123841</v>
      </c>
      <c r="C5" s="209">
        <f>E5-'[1]Germany'!C5</f>
        <v>-5644</v>
      </c>
      <c r="D5" s="80">
        <f>F5-'[1]Germany'!D5</f>
        <v>-10825</v>
      </c>
      <c r="E5" s="43">
        <v>72030</v>
      </c>
      <c r="F5" s="80">
        <v>66109</v>
      </c>
      <c r="G5" s="80">
        <v>44229</v>
      </c>
      <c r="H5" s="80">
        <v>66592</v>
      </c>
      <c r="I5" s="80">
        <v>74990</v>
      </c>
      <c r="J5" s="80">
        <v>82248</v>
      </c>
      <c r="K5" s="80">
        <v>56161</v>
      </c>
      <c r="L5" s="80">
        <v>62118</v>
      </c>
      <c r="M5" s="80">
        <v>68545</v>
      </c>
      <c r="N5" s="80">
        <v>53752</v>
      </c>
      <c r="O5" s="80">
        <v>78217</v>
      </c>
      <c r="P5" s="80">
        <v>53128</v>
      </c>
      <c r="Q5" s="44">
        <v>66569</v>
      </c>
      <c r="R5" s="126">
        <v>59742</v>
      </c>
    </row>
    <row r="6" spans="1:18" ht="12.75">
      <c r="A6" s="41" t="s">
        <v>11</v>
      </c>
      <c r="B6" s="42">
        <f t="shared" si="0"/>
        <v>-0.37339663501582543</v>
      </c>
      <c r="C6" s="209">
        <f>E6-'[1]Germany'!C6</f>
        <v>125</v>
      </c>
      <c r="D6" s="80">
        <f>F6-'[1]Germany'!D6</f>
        <v>-111</v>
      </c>
      <c r="E6" s="43">
        <v>7523</v>
      </c>
      <c r="F6" s="80">
        <v>12006</v>
      </c>
      <c r="G6" s="80">
        <v>3628</v>
      </c>
      <c r="H6" s="80">
        <v>8348</v>
      </c>
      <c r="I6" s="80">
        <v>9802</v>
      </c>
      <c r="J6" s="80">
        <v>9580</v>
      </c>
      <c r="K6" s="80">
        <v>9368</v>
      </c>
      <c r="L6" s="80">
        <v>7038</v>
      </c>
      <c r="M6" s="80">
        <v>8784</v>
      </c>
      <c r="N6" s="80">
        <v>6829</v>
      </c>
      <c r="O6" s="80">
        <v>7108</v>
      </c>
      <c r="P6" s="80">
        <v>5350</v>
      </c>
      <c r="Q6" s="44">
        <v>6013</v>
      </c>
      <c r="R6" s="126">
        <v>3478</v>
      </c>
    </row>
    <row r="7" spans="1:18" ht="12.75">
      <c r="A7" s="41" t="s">
        <v>8</v>
      </c>
      <c r="B7" s="42">
        <f t="shared" si="0"/>
        <v>-0.10609288453344695</v>
      </c>
      <c r="C7" s="209">
        <f>E7-'[1]Germany'!C7</f>
        <v>-4929</v>
      </c>
      <c r="D7" s="80">
        <f>F7-'[1]Germany'!D7</f>
        <v>-5336</v>
      </c>
      <c r="E7" s="43">
        <v>25176</v>
      </c>
      <c r="F7" s="80">
        <v>28164</v>
      </c>
      <c r="G7" s="80">
        <v>18216</v>
      </c>
      <c r="H7" s="80">
        <v>25457</v>
      </c>
      <c r="I7" s="80">
        <v>26016</v>
      </c>
      <c r="J7" s="80">
        <v>20533</v>
      </c>
      <c r="K7" s="80">
        <v>20480</v>
      </c>
      <c r="L7" s="80">
        <v>21061</v>
      </c>
      <c r="M7" s="80">
        <v>21023</v>
      </c>
      <c r="N7" s="80">
        <v>15525</v>
      </c>
      <c r="O7" s="80">
        <v>18851</v>
      </c>
      <c r="P7" s="80">
        <v>20571</v>
      </c>
      <c r="Q7" s="44">
        <v>17274</v>
      </c>
      <c r="R7" s="126">
        <v>13724</v>
      </c>
    </row>
    <row r="8" spans="1:18" ht="12.75">
      <c r="A8" s="41" t="s">
        <v>13</v>
      </c>
      <c r="B8" s="42">
        <f t="shared" si="0"/>
        <v>-0.8662790697674418</v>
      </c>
      <c r="C8" s="209">
        <f>E8-'[1]Germany'!C8</f>
        <v>-384</v>
      </c>
      <c r="D8" s="80">
        <f>F8-'[1]Germany'!D8</f>
        <v>-12</v>
      </c>
      <c r="E8" s="43">
        <v>115</v>
      </c>
      <c r="F8" s="80">
        <v>860</v>
      </c>
      <c r="G8" s="80">
        <v>369</v>
      </c>
      <c r="H8" s="80">
        <v>1959</v>
      </c>
      <c r="I8" s="80">
        <v>1788</v>
      </c>
      <c r="J8" s="80">
        <v>3825</v>
      </c>
      <c r="K8" s="80">
        <v>3185</v>
      </c>
      <c r="L8" s="80">
        <v>5470</v>
      </c>
      <c r="M8" s="80">
        <v>7011</v>
      </c>
      <c r="N8" s="80">
        <v>7856</v>
      </c>
      <c r="O8" s="80">
        <v>13168</v>
      </c>
      <c r="P8" s="80">
        <v>14899</v>
      </c>
      <c r="Q8" s="44">
        <v>11136</v>
      </c>
      <c r="R8" s="126">
        <v>13605</v>
      </c>
    </row>
    <row r="9" spans="1:18" ht="12.75">
      <c r="A9" s="41" t="s">
        <v>2</v>
      </c>
      <c r="B9" s="42">
        <f t="shared" si="0"/>
        <v>-0.13549752999294284</v>
      </c>
      <c r="C9" s="209">
        <f>E9-'[1]Germany'!C9</f>
        <v>-483</v>
      </c>
      <c r="D9" s="80">
        <f>F9-'[1]Germany'!D9</f>
        <v>-1029</v>
      </c>
      <c r="E9" s="43">
        <v>3675</v>
      </c>
      <c r="F9" s="80">
        <v>4251</v>
      </c>
      <c r="G9" s="80">
        <v>4603</v>
      </c>
      <c r="H9" s="80">
        <v>8798</v>
      </c>
      <c r="I9" s="80">
        <v>9446</v>
      </c>
      <c r="J9" s="80">
        <v>9533</v>
      </c>
      <c r="K9" s="80">
        <v>12491</v>
      </c>
      <c r="L9" s="80">
        <v>15332</v>
      </c>
      <c r="M9" s="80">
        <v>19189</v>
      </c>
      <c r="N9" s="80">
        <v>14541</v>
      </c>
      <c r="O9" s="80">
        <v>20830</v>
      </c>
      <c r="P9" s="80">
        <v>23889</v>
      </c>
      <c r="Q9" s="44">
        <v>19578</v>
      </c>
      <c r="R9" s="126">
        <v>18429</v>
      </c>
    </row>
    <row r="10" spans="1:18" ht="12.75">
      <c r="A10" s="41" t="s">
        <v>14</v>
      </c>
      <c r="B10" s="42">
        <f t="shared" si="0"/>
        <v>0.1279731127197518</v>
      </c>
      <c r="C10" s="209">
        <f>E10-'[1]Germany'!C10</f>
        <v>2329</v>
      </c>
      <c r="D10" s="80">
        <f>F10-'[1]Germany'!D10</f>
        <v>-1402</v>
      </c>
      <c r="E10" s="43">
        <v>4363</v>
      </c>
      <c r="F10" s="80">
        <v>3868</v>
      </c>
      <c r="G10" s="80">
        <v>1127</v>
      </c>
      <c r="H10" s="80">
        <v>4065</v>
      </c>
      <c r="I10" s="80">
        <v>5753</v>
      </c>
      <c r="J10" s="80">
        <v>4420</v>
      </c>
      <c r="K10" s="80">
        <v>1289</v>
      </c>
      <c r="L10" s="80">
        <v>2458</v>
      </c>
      <c r="M10" s="80">
        <v>5425</v>
      </c>
      <c r="N10" s="80">
        <v>5329</v>
      </c>
      <c r="O10" s="80">
        <v>7051</v>
      </c>
      <c r="P10" s="80">
        <v>7956</v>
      </c>
      <c r="Q10" s="44">
        <v>5470</v>
      </c>
      <c r="R10" s="126">
        <v>8007</v>
      </c>
    </row>
    <row r="11" spans="1:19" ht="12.75">
      <c r="A11" s="41" t="s">
        <v>9</v>
      </c>
      <c r="B11" s="42">
        <f t="shared" si="0"/>
        <v>-0.5443317159241288</v>
      </c>
      <c r="C11" s="209">
        <f>E11-'[1]Germany'!C11</f>
        <v>43</v>
      </c>
      <c r="D11" s="80">
        <f>F11-'[1]Germany'!D11</f>
        <v>-384</v>
      </c>
      <c r="E11" s="43">
        <v>4132</v>
      </c>
      <c r="F11" s="80">
        <v>9068</v>
      </c>
      <c r="G11" s="80">
        <v>8699</v>
      </c>
      <c r="H11" s="80">
        <v>11621</v>
      </c>
      <c r="I11" s="80">
        <v>16839</v>
      </c>
      <c r="J11" s="80">
        <v>11650</v>
      </c>
      <c r="K11" s="80">
        <v>22499</v>
      </c>
      <c r="L11" s="80">
        <v>24959</v>
      </c>
      <c r="M11" s="80">
        <v>24190</v>
      </c>
      <c r="N11" s="80">
        <v>22799</v>
      </c>
      <c r="O11" s="80">
        <v>27468</v>
      </c>
      <c r="P11" s="80">
        <v>28247</v>
      </c>
      <c r="Q11" s="44">
        <v>19808</v>
      </c>
      <c r="R11" s="126">
        <v>27140</v>
      </c>
      <c r="S11" s="94"/>
    </row>
    <row r="12" spans="1:19" ht="12.75">
      <c r="A12" s="41" t="s">
        <v>109</v>
      </c>
      <c r="B12" s="42">
        <f t="shared" si="0"/>
        <v>-0.8512820512820513</v>
      </c>
      <c r="C12" s="209">
        <f>E12-'[1]Germany'!C12</f>
        <v>13</v>
      </c>
      <c r="D12" s="80">
        <f>F12-'[1]Germany'!D12</f>
        <v>-13</v>
      </c>
      <c r="E12" s="43">
        <v>29</v>
      </c>
      <c r="F12" s="80">
        <v>195</v>
      </c>
      <c r="G12" s="80">
        <v>192</v>
      </c>
      <c r="H12" s="80">
        <v>155</v>
      </c>
      <c r="I12" s="80">
        <v>359</v>
      </c>
      <c r="J12" s="80">
        <v>158</v>
      </c>
      <c r="K12" s="80">
        <v>168</v>
      </c>
      <c r="L12" s="80">
        <v>185</v>
      </c>
      <c r="M12" s="80">
        <v>245</v>
      </c>
      <c r="N12" s="80">
        <v>362</v>
      </c>
      <c r="O12" s="80">
        <v>513</v>
      </c>
      <c r="P12" s="80">
        <v>1471</v>
      </c>
      <c r="Q12" s="44">
        <v>676</v>
      </c>
      <c r="R12" s="126">
        <v>823</v>
      </c>
      <c r="S12" s="94"/>
    </row>
    <row r="13" spans="1:19" ht="12.75">
      <c r="A13" s="41" t="s">
        <v>26</v>
      </c>
      <c r="B13" s="42">
        <f t="shared" si="0"/>
        <v>-0.4701861817282118</v>
      </c>
      <c r="C13" s="209">
        <f>E13-'[1]Germany'!C13</f>
        <v>-1424</v>
      </c>
      <c r="D13" s="80">
        <f>F13-'[1]Germany'!D13</f>
        <v>-1305</v>
      </c>
      <c r="E13" s="43">
        <v>17131</v>
      </c>
      <c r="F13" s="80">
        <v>32334</v>
      </c>
      <c r="G13" s="80">
        <v>12822</v>
      </c>
      <c r="H13" s="80">
        <v>34639</v>
      </c>
      <c r="I13" s="80">
        <v>30092</v>
      </c>
      <c r="J13" s="80">
        <v>39508</v>
      </c>
      <c r="K13" s="80">
        <v>31729</v>
      </c>
      <c r="L13" s="80">
        <v>42384</v>
      </c>
      <c r="M13" s="80">
        <v>51310</v>
      </c>
      <c r="N13" s="80">
        <v>41085</v>
      </c>
      <c r="O13" s="80">
        <v>61512</v>
      </c>
      <c r="P13" s="80">
        <v>54942</v>
      </c>
      <c r="Q13" s="44">
        <v>59439</v>
      </c>
      <c r="R13" s="126">
        <v>55076</v>
      </c>
      <c r="S13" s="94"/>
    </row>
    <row r="14" spans="1:18" ht="12.75">
      <c r="A14" s="41" t="s">
        <v>25</v>
      </c>
      <c r="B14" s="42">
        <f t="shared" si="0"/>
        <v>-0.38358959140901755</v>
      </c>
      <c r="C14" s="209">
        <f>E14-'[1]Germany'!C14</f>
        <v>442</v>
      </c>
      <c r="D14" s="80">
        <f>F14-'[1]Germany'!D14</f>
        <v>-2387</v>
      </c>
      <c r="E14" s="43">
        <v>33235</v>
      </c>
      <c r="F14" s="80">
        <v>53917</v>
      </c>
      <c r="G14" s="80">
        <v>26710</v>
      </c>
      <c r="H14" s="80">
        <v>60211</v>
      </c>
      <c r="I14" s="80">
        <v>57143</v>
      </c>
      <c r="J14" s="80">
        <v>72896</v>
      </c>
      <c r="K14" s="80">
        <v>47555</v>
      </c>
      <c r="L14" s="80">
        <v>67943</v>
      </c>
      <c r="M14" s="80">
        <v>75469</v>
      </c>
      <c r="N14" s="80">
        <v>58306</v>
      </c>
      <c r="O14" s="80">
        <v>82449</v>
      </c>
      <c r="P14" s="80">
        <v>67519</v>
      </c>
      <c r="Q14" s="44">
        <v>62254</v>
      </c>
      <c r="R14" s="126">
        <v>62677</v>
      </c>
    </row>
    <row r="15" spans="1:18" ht="12.75">
      <c r="A15" s="41" t="s">
        <v>12</v>
      </c>
      <c r="B15" s="42">
        <f t="shared" si="0"/>
        <v>-0.20131543862767753</v>
      </c>
      <c r="C15" s="209">
        <f>E15-'[1]Germany'!C15</f>
        <v>-510</v>
      </c>
      <c r="D15" s="80">
        <f>F15-'[1]Germany'!D15</f>
        <v>-923</v>
      </c>
      <c r="E15" s="43">
        <v>8986</v>
      </c>
      <c r="F15" s="80">
        <v>11251</v>
      </c>
      <c r="G15" s="80">
        <v>8165</v>
      </c>
      <c r="H15" s="80">
        <v>13201</v>
      </c>
      <c r="I15" s="80">
        <v>13516</v>
      </c>
      <c r="J15" s="80">
        <v>15080</v>
      </c>
      <c r="K15" s="80">
        <v>12267</v>
      </c>
      <c r="L15" s="80">
        <v>14352</v>
      </c>
      <c r="M15" s="80">
        <v>12379</v>
      </c>
      <c r="N15" s="80">
        <v>10476</v>
      </c>
      <c r="O15" s="80">
        <v>13681</v>
      </c>
      <c r="P15" s="80">
        <v>11513</v>
      </c>
      <c r="Q15" s="44">
        <v>10920</v>
      </c>
      <c r="R15" s="126">
        <v>8908</v>
      </c>
    </row>
    <row r="16" spans="1:18" ht="12.75">
      <c r="A16" s="41" t="s">
        <v>97</v>
      </c>
      <c r="B16" s="42">
        <f t="shared" si="0"/>
        <v>-0.16299399016572574</v>
      </c>
      <c r="C16" s="209">
        <f>E16-'[1]Germany'!C16</f>
        <v>-4237</v>
      </c>
      <c r="D16" s="80">
        <f>F16-'[1]Germany'!D16</f>
        <v>-3819</v>
      </c>
      <c r="E16" s="43">
        <v>59748</v>
      </c>
      <c r="F16" s="80">
        <v>71383</v>
      </c>
      <c r="G16" s="80">
        <v>41596</v>
      </c>
      <c r="H16" s="80">
        <v>60149</v>
      </c>
      <c r="I16" s="80">
        <v>37163</v>
      </c>
      <c r="J16" s="80">
        <v>45161</v>
      </c>
      <c r="K16" s="80">
        <v>19737</v>
      </c>
      <c r="L16" s="80">
        <v>30514</v>
      </c>
      <c r="M16" s="80">
        <v>23972</v>
      </c>
      <c r="N16" s="80">
        <v>18137</v>
      </c>
      <c r="O16" s="80">
        <v>21424</v>
      </c>
      <c r="P16" s="80">
        <v>14648</v>
      </c>
      <c r="Q16" s="44">
        <v>13893</v>
      </c>
      <c r="R16" s="126">
        <v>7213</v>
      </c>
    </row>
    <row r="17" spans="1:20" s="68" customFormat="1" ht="12.75">
      <c r="A17" s="41" t="s">
        <v>88</v>
      </c>
      <c r="B17" s="42">
        <f t="shared" si="0"/>
        <v>-0.3835764451647758</v>
      </c>
      <c r="C17" s="209">
        <f>E17-'[1]Germany'!C17</f>
        <v>-798</v>
      </c>
      <c r="D17" s="80">
        <f>F17-'[1]Germany'!D17</f>
        <v>-656</v>
      </c>
      <c r="E17" s="43">
        <v>1141</v>
      </c>
      <c r="F17" s="80">
        <v>1851</v>
      </c>
      <c r="G17" s="80">
        <v>2697</v>
      </c>
      <c r="H17" s="80">
        <v>4529</v>
      </c>
      <c r="I17" s="80">
        <v>3026</v>
      </c>
      <c r="J17" s="80">
        <v>3429</v>
      </c>
      <c r="K17" s="80">
        <v>1601</v>
      </c>
      <c r="L17" s="80">
        <v>4368</v>
      </c>
      <c r="M17" s="80">
        <v>4436</v>
      </c>
      <c r="N17" s="80">
        <v>2743</v>
      </c>
      <c r="O17" s="80">
        <v>4282</v>
      </c>
      <c r="P17" s="80">
        <v>3079</v>
      </c>
      <c r="Q17" s="44">
        <v>2888</v>
      </c>
      <c r="R17" s="126">
        <v>2738</v>
      </c>
      <c r="T17" s="37"/>
    </row>
    <row r="18" spans="1:18" ht="12.75">
      <c r="A18" s="41" t="s">
        <v>103</v>
      </c>
      <c r="B18" s="42">
        <f t="shared" si="0"/>
        <v>-0.36981258366800535</v>
      </c>
      <c r="C18" s="209">
        <f>E18-'[1]Germany'!C18</f>
        <v>-265</v>
      </c>
      <c r="D18" s="80">
        <f>F18-'[1]Germany'!D18</f>
        <v>-279</v>
      </c>
      <c r="E18" s="43">
        <v>1883</v>
      </c>
      <c r="F18" s="80">
        <v>2988</v>
      </c>
      <c r="G18" s="80">
        <v>657</v>
      </c>
      <c r="H18" s="80">
        <v>1510</v>
      </c>
      <c r="I18" s="80">
        <v>2312</v>
      </c>
      <c r="J18" s="80">
        <v>2382</v>
      </c>
      <c r="K18" s="80">
        <v>2228</v>
      </c>
      <c r="L18" s="80">
        <v>2173</v>
      </c>
      <c r="M18" s="80">
        <v>2521</v>
      </c>
      <c r="N18" s="80">
        <v>1982</v>
      </c>
      <c r="O18" s="80">
        <v>2308</v>
      </c>
      <c r="P18" s="80">
        <v>1661</v>
      </c>
      <c r="Q18" s="44">
        <v>2078</v>
      </c>
      <c r="R18" s="126">
        <v>1036</v>
      </c>
    </row>
    <row r="19" spans="1:18" ht="12.75">
      <c r="A19" s="41" t="s">
        <v>141</v>
      </c>
      <c r="B19" s="42">
        <f t="shared" si="0"/>
        <v>-0.1319212188777406</v>
      </c>
      <c r="C19" s="209">
        <f>E19-'[1]Germany'!C19</f>
        <v>-2680</v>
      </c>
      <c r="D19" s="80">
        <f>F19-'[1]Germany'!D19</f>
        <v>-3104</v>
      </c>
      <c r="E19" s="43">
        <v>37376</v>
      </c>
      <c r="F19" s="80">
        <v>43056</v>
      </c>
      <c r="G19" s="80">
        <v>20530</v>
      </c>
      <c r="H19" s="80">
        <v>31232</v>
      </c>
      <c r="I19" s="80">
        <v>29902</v>
      </c>
      <c r="J19" s="80">
        <v>29197</v>
      </c>
      <c r="K19" s="80">
        <v>19591</v>
      </c>
      <c r="L19" s="80">
        <v>18353</v>
      </c>
      <c r="M19" s="80">
        <v>15681</v>
      </c>
      <c r="N19" s="80">
        <v>8536</v>
      </c>
      <c r="O19" s="80">
        <v>8901</v>
      </c>
      <c r="P19" s="80">
        <v>2842</v>
      </c>
      <c r="Q19" s="44">
        <v>3336</v>
      </c>
      <c r="R19" s="126">
        <v>1871</v>
      </c>
    </row>
    <row r="20" spans="1:18" ht="13.5" thickBot="1">
      <c r="A20" s="48" t="s">
        <v>5</v>
      </c>
      <c r="B20" s="49">
        <f t="shared" si="0"/>
        <v>0.2065651522715926</v>
      </c>
      <c r="C20" s="217">
        <f>E20-'[1]Germany'!C20</f>
        <v>459</v>
      </c>
      <c r="D20" s="115">
        <f>F20-'[1]Germany'!D20</f>
        <v>-1841</v>
      </c>
      <c r="E20" s="50">
        <v>9667</v>
      </c>
      <c r="F20" s="115">
        <v>8012</v>
      </c>
      <c r="G20" s="115">
        <v>3228</v>
      </c>
      <c r="H20" s="115">
        <v>8377</v>
      </c>
      <c r="I20" s="115">
        <v>5695</v>
      </c>
      <c r="J20" s="115">
        <v>8540</v>
      </c>
      <c r="K20" s="115">
        <v>6562</v>
      </c>
      <c r="L20" s="115">
        <v>7954</v>
      </c>
      <c r="M20" s="115">
        <v>7543</v>
      </c>
      <c r="N20" s="115">
        <v>7035</v>
      </c>
      <c r="O20" s="115">
        <v>9245</v>
      </c>
      <c r="P20" s="115">
        <v>9124</v>
      </c>
      <c r="Q20" s="51">
        <v>8005</v>
      </c>
      <c r="R20" s="127">
        <v>7206</v>
      </c>
    </row>
    <row r="21" spans="1:18" ht="13.5" thickBot="1">
      <c r="A21" s="53" t="s">
        <v>93</v>
      </c>
      <c r="B21" s="87">
        <f t="shared" si="0"/>
        <v>-0.17084867191824363</v>
      </c>
      <c r="C21" s="213">
        <f>E21-'[1]Germany'!C21</f>
        <v>-24268</v>
      </c>
      <c r="D21" s="89">
        <f>F21-'[1]Germany'!D21</f>
        <v>-44846</v>
      </c>
      <c r="E21" s="88">
        <f>SUM(E2:E20)</f>
        <v>343034</v>
      </c>
      <c r="F21" s="89">
        <f>SUM(F2:F20)</f>
        <v>413717</v>
      </c>
      <c r="G21" s="89">
        <v>225768</v>
      </c>
      <c r="H21" s="111">
        <f>SUM(H2:H20)</f>
        <v>400338</v>
      </c>
      <c r="I21" s="111">
        <f>SUM(I2:I20)</f>
        <v>385050</v>
      </c>
      <c r="J21" s="111">
        <f>SUM(J2:J20)</f>
        <v>419117</v>
      </c>
      <c r="K21" s="111">
        <f>SUM(K2:K20)</f>
        <v>308154</v>
      </c>
      <c r="L21" s="111">
        <f>SUM(L2:L20)</f>
        <v>376051</v>
      </c>
      <c r="M21" s="111">
        <f aca="true" t="shared" si="1" ref="M21:R21">SUM(M2:M20)</f>
        <v>390309</v>
      </c>
      <c r="N21" s="111">
        <f t="shared" si="1"/>
        <v>313492</v>
      </c>
      <c r="O21" s="111">
        <f t="shared" si="1"/>
        <v>417232</v>
      </c>
      <c r="P21" s="111">
        <f t="shared" si="1"/>
        <v>361111</v>
      </c>
      <c r="Q21" s="56">
        <f t="shared" si="1"/>
        <v>344040</v>
      </c>
      <c r="R21" s="112">
        <f t="shared" si="1"/>
        <v>326018</v>
      </c>
    </row>
    <row r="22" spans="4:8" ht="12.75">
      <c r="D22" s="93"/>
      <c r="E22" s="93"/>
      <c r="H22" s="93"/>
    </row>
    <row r="23" spans="2:18" ht="13.5" thickBot="1">
      <c r="B23" s="40"/>
      <c r="C23" s="40"/>
      <c r="D23" s="137"/>
      <c r="E23" s="137"/>
      <c r="F23" s="137"/>
      <c r="G23" s="137"/>
      <c r="H23" s="137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 s="40" customFormat="1" ht="13.5" thickBot="1">
      <c r="A24" s="38" t="s">
        <v>24</v>
      </c>
      <c r="B24" s="18" t="s">
        <v>176</v>
      </c>
      <c r="C24" s="185" t="s">
        <v>175</v>
      </c>
      <c r="D24" s="64" t="s">
        <v>168</v>
      </c>
      <c r="E24" s="35">
        <v>43800</v>
      </c>
      <c r="F24" s="19">
        <v>43435</v>
      </c>
      <c r="G24" s="19">
        <v>43070</v>
      </c>
      <c r="H24" s="19">
        <v>42705</v>
      </c>
      <c r="I24" s="66">
        <f>I1</f>
        <v>42339</v>
      </c>
      <c r="J24" s="66">
        <f>J1</f>
        <v>41974</v>
      </c>
      <c r="K24" s="66">
        <v>41609</v>
      </c>
      <c r="L24" s="66">
        <v>41244</v>
      </c>
      <c r="M24" s="66">
        <v>40878</v>
      </c>
      <c r="N24" s="66">
        <v>40513</v>
      </c>
      <c r="O24" s="66">
        <v>40148</v>
      </c>
      <c r="P24" s="66">
        <v>39783</v>
      </c>
      <c r="Q24" s="39">
        <v>39417</v>
      </c>
      <c r="R24" s="107">
        <v>39052</v>
      </c>
    </row>
    <row r="25" spans="1:18" ht="13.5" thickBot="1">
      <c r="A25" s="48" t="s">
        <v>5</v>
      </c>
      <c r="B25" s="135">
        <f>(E25-F25)/F25</f>
        <v>0.06666666666666667</v>
      </c>
      <c r="C25" s="217">
        <f>E25-'[1]Germany'!C25</f>
        <v>-1244</v>
      </c>
      <c r="D25" s="115">
        <f>F25-'[1]Germany'!D25</f>
        <v>-2256</v>
      </c>
      <c r="E25" s="50">
        <v>5376</v>
      </c>
      <c r="F25" s="115">
        <v>5040</v>
      </c>
      <c r="G25" s="115">
        <v>3221</v>
      </c>
      <c r="H25" s="115">
        <v>3457</v>
      </c>
      <c r="I25" s="115">
        <v>5609</v>
      </c>
      <c r="J25" s="115">
        <v>3339</v>
      </c>
      <c r="K25" s="115">
        <v>5436</v>
      </c>
      <c r="L25" s="115">
        <v>2045</v>
      </c>
      <c r="M25" s="115">
        <v>4606</v>
      </c>
      <c r="N25" s="115">
        <v>3862</v>
      </c>
      <c r="O25" s="115">
        <v>4446</v>
      </c>
      <c r="P25" s="115">
        <v>2527</v>
      </c>
      <c r="Q25" s="51">
        <v>2243</v>
      </c>
      <c r="R25" s="127">
        <v>2064</v>
      </c>
    </row>
    <row r="26" spans="1:18" ht="13.5" thickBot="1">
      <c r="A26" s="53" t="s">
        <v>93</v>
      </c>
      <c r="B26" s="54">
        <f>(E26-F26)/F26</f>
        <v>0.06666666666666667</v>
      </c>
      <c r="C26" s="210">
        <f>E26-'[1]Germany'!C26</f>
        <v>-1244</v>
      </c>
      <c r="D26" s="111">
        <f>F26-'[1]Germany'!D26</f>
        <v>-2256</v>
      </c>
      <c r="E26" s="55">
        <v>5376</v>
      </c>
      <c r="F26" s="111">
        <v>5040</v>
      </c>
      <c r="G26" s="111">
        <v>3221</v>
      </c>
      <c r="H26" s="111">
        <f>SUM(H25)</f>
        <v>3457</v>
      </c>
      <c r="I26" s="111">
        <f>SUM(I25)</f>
        <v>5609</v>
      </c>
      <c r="J26" s="111">
        <f>SUM(J25)</f>
        <v>3339</v>
      </c>
      <c r="K26" s="111">
        <f>SUM(K25)</f>
        <v>5436</v>
      </c>
      <c r="L26" s="111">
        <f>SUM(L25)</f>
        <v>2045</v>
      </c>
      <c r="M26" s="111">
        <f aca="true" t="shared" si="2" ref="M26:R26">SUM(M25)</f>
        <v>4606</v>
      </c>
      <c r="N26" s="111">
        <f t="shared" si="2"/>
        <v>3862</v>
      </c>
      <c r="O26" s="111">
        <f t="shared" si="2"/>
        <v>4446</v>
      </c>
      <c r="P26" s="111">
        <f t="shared" si="2"/>
        <v>2527</v>
      </c>
      <c r="Q26" s="56">
        <f t="shared" si="2"/>
        <v>2243</v>
      </c>
      <c r="R26" s="57">
        <f t="shared" si="2"/>
        <v>2064</v>
      </c>
    </row>
    <row r="28" ht="12.75">
      <c r="A28" s="40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9.28125" style="37" customWidth="1"/>
    <col min="2" max="2" width="10.7109375" style="37" customWidth="1"/>
    <col min="3" max="3" width="11.57421875" style="37" bestFit="1" customWidth="1"/>
    <col min="4" max="4" width="11.8515625" style="37" bestFit="1" customWidth="1"/>
    <col min="5" max="5" width="11.8515625" style="37" customWidth="1"/>
    <col min="6" max="6" width="11.57421875" style="74" bestFit="1" customWidth="1"/>
    <col min="7" max="7" width="11.57421875" style="74" customWidth="1"/>
    <col min="8" max="8" width="10.140625" style="37" bestFit="1" customWidth="1"/>
    <col min="9" max="16" width="10.140625" style="68" bestFit="1" customWidth="1"/>
    <col min="17" max="18" width="10.140625" style="37" bestFit="1" customWidth="1"/>
    <col min="19" max="16384" width="9.140625" style="37" customWidth="1"/>
  </cols>
  <sheetData>
    <row r="1" spans="1:18" s="68" customFormat="1" ht="13.5" thickBot="1">
      <c r="A1" s="38" t="s">
        <v>23</v>
      </c>
      <c r="B1" s="18" t="s">
        <v>176</v>
      </c>
      <c r="C1" s="185" t="s">
        <v>175</v>
      </c>
      <c r="D1" s="64" t="s">
        <v>168</v>
      </c>
      <c r="E1" s="35">
        <v>43800</v>
      </c>
      <c r="F1" s="66">
        <v>43435</v>
      </c>
      <c r="G1" s="66">
        <v>43070</v>
      </c>
      <c r="H1" s="19">
        <v>42705</v>
      </c>
      <c r="I1" s="66">
        <v>42339</v>
      </c>
      <c r="J1" s="66">
        <v>41974</v>
      </c>
      <c r="K1" s="66">
        <v>41609</v>
      </c>
      <c r="L1" s="66">
        <v>41244</v>
      </c>
      <c r="M1" s="66">
        <v>40878</v>
      </c>
      <c r="N1" s="66">
        <v>40513</v>
      </c>
      <c r="O1" s="66">
        <v>40148</v>
      </c>
      <c r="P1" s="66">
        <v>39783</v>
      </c>
      <c r="Q1" s="39">
        <v>39417</v>
      </c>
      <c r="R1" s="107">
        <v>39052</v>
      </c>
    </row>
    <row r="2" spans="1:18" ht="12.75">
      <c r="A2" s="76" t="s">
        <v>145</v>
      </c>
      <c r="B2" s="77">
        <f>(E2-F2)/F2</f>
        <v>0</v>
      </c>
      <c r="C2" s="211"/>
      <c r="D2" s="47">
        <f>F2-'[1]Italy'!D2</f>
        <v>25000</v>
      </c>
      <c r="E2" s="78">
        <v>25000</v>
      </c>
      <c r="F2" s="47">
        <v>25000</v>
      </c>
      <c r="G2" s="47">
        <v>18000</v>
      </c>
      <c r="H2" s="47">
        <v>20000</v>
      </c>
      <c r="I2" s="47">
        <v>20000</v>
      </c>
      <c r="J2" s="47">
        <v>27000</v>
      </c>
      <c r="K2" s="47"/>
      <c r="L2" s="47">
        <v>33521.62733001784</v>
      </c>
      <c r="M2" s="47">
        <v>20048.692952691636</v>
      </c>
      <c r="N2" s="47">
        <v>20000</v>
      </c>
      <c r="O2" s="47">
        <v>20000</v>
      </c>
      <c r="P2" s="47">
        <v>27000</v>
      </c>
      <c r="Q2" s="47">
        <v>30000</v>
      </c>
      <c r="R2" s="46">
        <v>40000</v>
      </c>
    </row>
    <row r="3" spans="1:24" ht="12.75">
      <c r="A3" s="76" t="s">
        <v>10</v>
      </c>
      <c r="B3" s="77">
        <f aca="true" t="shared" si="0" ref="B3:B20">(E3-F3)/F3</f>
        <v>-0.19576253328480298</v>
      </c>
      <c r="C3" s="211"/>
      <c r="D3" s="47">
        <f>F3-'[1]Italy'!D3</f>
        <v>52201</v>
      </c>
      <c r="E3" s="78">
        <v>41982</v>
      </c>
      <c r="F3" s="47">
        <v>52201</v>
      </c>
      <c r="G3" s="47">
        <v>43268</v>
      </c>
      <c r="H3" s="47">
        <v>65977.7</v>
      </c>
      <c r="I3" s="47">
        <v>60952</v>
      </c>
      <c r="J3" s="47">
        <v>70274</v>
      </c>
      <c r="K3" s="47">
        <v>65487</v>
      </c>
      <c r="L3" s="47">
        <v>56620.344651172</v>
      </c>
      <c r="M3" s="47">
        <v>75619.6600789623</v>
      </c>
      <c r="N3" s="47">
        <v>68936</v>
      </c>
      <c r="O3" s="47">
        <v>67343</v>
      </c>
      <c r="P3" s="47">
        <v>65212.2</v>
      </c>
      <c r="Q3" s="47">
        <v>68212.5</v>
      </c>
      <c r="R3" s="46">
        <v>58382</v>
      </c>
      <c r="U3" s="94"/>
      <c r="V3" s="94"/>
      <c r="W3" s="94"/>
      <c r="X3" s="94"/>
    </row>
    <row r="4" spans="1:24" ht="12.75">
      <c r="A4" s="41" t="s">
        <v>60</v>
      </c>
      <c r="B4" s="77">
        <f t="shared" si="0"/>
        <v>-0.09909269221504685</v>
      </c>
      <c r="C4" s="211"/>
      <c r="D4" s="47">
        <f>F4-'[1]Italy'!D4</f>
        <v>87181</v>
      </c>
      <c r="E4" s="78">
        <v>78542</v>
      </c>
      <c r="F4" s="47">
        <v>87181</v>
      </c>
      <c r="G4" s="47">
        <v>85265</v>
      </c>
      <c r="H4" s="47">
        <v>77319.8</v>
      </c>
      <c r="I4" s="47">
        <v>65199.6</v>
      </c>
      <c r="J4" s="47">
        <v>80095</v>
      </c>
      <c r="K4" s="47">
        <v>54692</v>
      </c>
      <c r="L4" s="47">
        <v>47002.900597184416</v>
      </c>
      <c r="M4" s="47">
        <v>68678.80257874046</v>
      </c>
      <c r="N4" s="47">
        <v>53863</v>
      </c>
      <c r="O4" s="47"/>
      <c r="P4" s="47"/>
      <c r="Q4" s="47"/>
      <c r="R4" s="46"/>
      <c r="U4" s="94"/>
      <c r="V4" s="94"/>
      <c r="W4" s="94"/>
      <c r="X4" s="94"/>
    </row>
    <row r="5" spans="1:18" ht="12.75">
      <c r="A5" s="76" t="s">
        <v>1</v>
      </c>
      <c r="B5" s="77"/>
      <c r="C5" s="211"/>
      <c r="D5" s="47">
        <f>F5-'[1]Italy'!D5</f>
        <v>1</v>
      </c>
      <c r="E5" s="78">
        <v>0</v>
      </c>
      <c r="F5" s="47">
        <v>1</v>
      </c>
      <c r="G5" s="47">
        <v>0</v>
      </c>
      <c r="H5" s="47">
        <v>3</v>
      </c>
      <c r="I5" s="47">
        <v>3</v>
      </c>
      <c r="J5" s="47">
        <v>55</v>
      </c>
      <c r="K5" s="47">
        <v>74</v>
      </c>
      <c r="L5" s="47">
        <v>27.08291504564714</v>
      </c>
      <c r="M5" s="47">
        <v>135.32867743066853</v>
      </c>
      <c r="N5" s="47">
        <v>51</v>
      </c>
      <c r="O5" s="47">
        <v>131.06</v>
      </c>
      <c r="P5" s="47">
        <v>193</v>
      </c>
      <c r="Q5" s="47">
        <v>142.7</v>
      </c>
      <c r="R5" s="46">
        <v>445</v>
      </c>
    </row>
    <row r="6" spans="1:18" ht="12.75">
      <c r="A6" s="76" t="s">
        <v>11</v>
      </c>
      <c r="B6" s="77">
        <f t="shared" si="0"/>
        <v>-0.12482529555880757</v>
      </c>
      <c r="C6" s="211"/>
      <c r="D6" s="47">
        <f>F6-'[1]Italy'!D6</f>
        <v>121634</v>
      </c>
      <c r="E6" s="78">
        <v>106451</v>
      </c>
      <c r="F6" s="47">
        <v>121634</v>
      </c>
      <c r="G6" s="47">
        <v>102338</v>
      </c>
      <c r="H6" s="47">
        <v>123523.6</v>
      </c>
      <c r="I6" s="47">
        <v>141357.37000000002</v>
      </c>
      <c r="J6" s="47">
        <v>138469</v>
      </c>
      <c r="K6" s="47">
        <v>127792</v>
      </c>
      <c r="L6" s="47">
        <v>86538.94120919117</v>
      </c>
      <c r="M6" s="47">
        <v>117414.16784279092</v>
      </c>
      <c r="N6" s="47">
        <v>114824</v>
      </c>
      <c r="O6" s="47">
        <v>108514.8</v>
      </c>
      <c r="P6" s="47">
        <v>95016.1</v>
      </c>
      <c r="Q6" s="47">
        <v>92063.96</v>
      </c>
      <c r="R6" s="46">
        <v>70484</v>
      </c>
    </row>
    <row r="7" spans="1:18" ht="12.75">
      <c r="A7" s="76" t="s">
        <v>8</v>
      </c>
      <c r="B7" s="77">
        <f t="shared" si="0"/>
        <v>0.0066893221248434985</v>
      </c>
      <c r="C7" s="211"/>
      <c r="D7" s="47">
        <f>F7-'[1]Italy'!D7</f>
        <v>139775</v>
      </c>
      <c r="E7" s="78">
        <v>140710</v>
      </c>
      <c r="F7" s="47">
        <v>139775</v>
      </c>
      <c r="G7" s="47">
        <v>89903</v>
      </c>
      <c r="H7" s="47">
        <v>110398</v>
      </c>
      <c r="I7" s="47">
        <v>103021.175</v>
      </c>
      <c r="J7" s="47">
        <v>108251</v>
      </c>
      <c r="K7" s="47">
        <v>101080</v>
      </c>
      <c r="L7" s="47">
        <v>78928.64208136432</v>
      </c>
      <c r="M7" s="47">
        <v>110641.71936337168</v>
      </c>
      <c r="N7" s="47">
        <v>120664</v>
      </c>
      <c r="O7" s="47">
        <v>110075.79</v>
      </c>
      <c r="P7" s="47">
        <v>103517</v>
      </c>
      <c r="Q7" s="47">
        <v>89692.35</v>
      </c>
      <c r="R7" s="46">
        <v>71921</v>
      </c>
    </row>
    <row r="8" spans="1:18" ht="12.75">
      <c r="A8" s="76" t="s">
        <v>13</v>
      </c>
      <c r="B8" s="77">
        <f t="shared" si="0"/>
        <v>-1</v>
      </c>
      <c r="C8" s="211"/>
      <c r="D8" s="47">
        <f>F8-'[1]Italy'!D8</f>
        <v>6</v>
      </c>
      <c r="E8" s="78">
        <v>0</v>
      </c>
      <c r="F8" s="47">
        <v>6</v>
      </c>
      <c r="G8" s="47">
        <v>18</v>
      </c>
      <c r="H8" s="47">
        <v>30</v>
      </c>
      <c r="I8" s="47">
        <v>49</v>
      </c>
      <c r="J8" s="47">
        <v>35</v>
      </c>
      <c r="K8" s="47">
        <v>65</v>
      </c>
      <c r="L8" s="47">
        <v>65.19961029507645</v>
      </c>
      <c r="M8" s="47">
        <v>46.111993791190756</v>
      </c>
      <c r="N8" s="47">
        <v>63</v>
      </c>
      <c r="O8" s="47">
        <v>229.75</v>
      </c>
      <c r="P8" s="47">
        <v>369</v>
      </c>
      <c r="Q8" s="47">
        <v>374.3</v>
      </c>
      <c r="R8" s="46">
        <v>479</v>
      </c>
    </row>
    <row r="9" spans="1:18" ht="12.75">
      <c r="A9" s="116" t="s">
        <v>2</v>
      </c>
      <c r="B9" s="77">
        <f t="shared" si="0"/>
        <v>-0.05338221097312881</v>
      </c>
      <c r="C9" s="211"/>
      <c r="D9" s="47">
        <f>F9-'[1]Italy'!D9</f>
        <v>608049</v>
      </c>
      <c r="E9" s="78">
        <v>575590</v>
      </c>
      <c r="F9" s="117">
        <v>608049</v>
      </c>
      <c r="G9" s="117">
        <v>364616</v>
      </c>
      <c r="H9" s="47">
        <v>696382.6</v>
      </c>
      <c r="I9" s="117">
        <v>704665.375</v>
      </c>
      <c r="J9" s="117">
        <v>750628</v>
      </c>
      <c r="K9" s="117">
        <v>665371</v>
      </c>
      <c r="L9" s="117">
        <v>657522.0206910041</v>
      </c>
      <c r="M9" s="117">
        <v>707460.2330909249</v>
      </c>
      <c r="N9" s="117">
        <v>704476</v>
      </c>
      <c r="O9" s="117">
        <v>723097.29</v>
      </c>
      <c r="P9" s="117">
        <v>726466.1</v>
      </c>
      <c r="Q9" s="47">
        <v>680262.42</v>
      </c>
      <c r="R9" s="46">
        <v>608714</v>
      </c>
    </row>
    <row r="10" spans="1:18" ht="12.75">
      <c r="A10" s="116" t="s">
        <v>16</v>
      </c>
      <c r="B10" s="77">
        <f t="shared" si="0"/>
        <v>-0.26364270212410756</v>
      </c>
      <c r="C10" s="211"/>
      <c r="D10" s="47">
        <f>F10-'[1]Italy'!D10</f>
        <v>101831</v>
      </c>
      <c r="E10" s="78">
        <v>74984</v>
      </c>
      <c r="F10" s="117">
        <v>101831</v>
      </c>
      <c r="G10" s="117">
        <v>99546</v>
      </c>
      <c r="H10" s="47">
        <v>92276.8</v>
      </c>
      <c r="I10" s="117">
        <v>103776.56</v>
      </c>
      <c r="J10" s="117">
        <v>116590</v>
      </c>
      <c r="K10" s="117">
        <v>95114</v>
      </c>
      <c r="L10" s="117">
        <v>64573.694036243716</v>
      </c>
      <c r="M10" s="117">
        <v>76861.67660738155</v>
      </c>
      <c r="N10" s="117">
        <v>76358</v>
      </c>
      <c r="O10" s="117">
        <v>77055.37</v>
      </c>
      <c r="P10" s="117">
        <v>70687.1</v>
      </c>
      <c r="Q10" s="47">
        <v>61534.895000000004</v>
      </c>
      <c r="R10" s="46">
        <v>59021</v>
      </c>
    </row>
    <row r="11" spans="1:18" ht="12.75">
      <c r="A11" s="116" t="s">
        <v>9</v>
      </c>
      <c r="B11" s="77">
        <f t="shared" si="0"/>
        <v>-1</v>
      </c>
      <c r="C11" s="211"/>
      <c r="D11" s="47">
        <f>F11-'[1]Italy'!D11</f>
        <v>631</v>
      </c>
      <c r="E11" s="78">
        <v>0</v>
      </c>
      <c r="F11" s="117">
        <v>631</v>
      </c>
      <c r="G11" s="117">
        <v>815</v>
      </c>
      <c r="H11" s="47">
        <v>667</v>
      </c>
      <c r="I11" s="117">
        <v>1442.3</v>
      </c>
      <c r="J11" s="117">
        <v>670</v>
      </c>
      <c r="K11" s="117">
        <v>2365</v>
      </c>
      <c r="L11" s="117">
        <v>2054.2892597587165</v>
      </c>
      <c r="M11" s="117">
        <v>2087.068936375199</v>
      </c>
      <c r="N11" s="117">
        <v>2990</v>
      </c>
      <c r="O11" s="117">
        <v>3016.9</v>
      </c>
      <c r="P11" s="117">
        <v>3432</v>
      </c>
      <c r="Q11" s="47">
        <v>3620.3</v>
      </c>
      <c r="R11" s="46">
        <v>4030</v>
      </c>
    </row>
    <row r="12" spans="1:18" ht="12.75">
      <c r="A12" s="116" t="s">
        <v>26</v>
      </c>
      <c r="B12" s="77">
        <f t="shared" si="0"/>
        <v>-0.1075</v>
      </c>
      <c r="C12" s="211"/>
      <c r="D12" s="47">
        <f>F12-'[1]Italy'!D12</f>
        <v>4800</v>
      </c>
      <c r="E12" s="78">
        <v>4284</v>
      </c>
      <c r="F12" s="117">
        <v>4800</v>
      </c>
      <c r="G12" s="117">
        <v>3328</v>
      </c>
      <c r="H12" s="47">
        <v>4565.8</v>
      </c>
      <c r="I12" s="117">
        <v>8203</v>
      </c>
      <c r="J12" s="117">
        <v>8225</v>
      </c>
      <c r="K12" s="117">
        <v>10776</v>
      </c>
      <c r="L12" s="117">
        <v>7852.039221382437</v>
      </c>
      <c r="M12" s="117">
        <v>12774.024714807474</v>
      </c>
      <c r="N12" s="117">
        <v>12150</v>
      </c>
      <c r="O12" s="117">
        <v>18229</v>
      </c>
      <c r="P12" s="117">
        <v>18980</v>
      </c>
      <c r="Q12" s="47">
        <v>21979.2</v>
      </c>
      <c r="R12" s="46">
        <v>21795</v>
      </c>
    </row>
    <row r="13" spans="1:18" ht="12.75">
      <c r="A13" s="116" t="s">
        <v>49</v>
      </c>
      <c r="B13" s="77"/>
      <c r="C13" s="211"/>
      <c r="D13" s="47">
        <f>F13-'[1]Italy'!D13</f>
        <v>0</v>
      </c>
      <c r="E13" s="78">
        <v>0</v>
      </c>
      <c r="F13" s="117">
        <v>0</v>
      </c>
      <c r="G13" s="117">
        <v>0</v>
      </c>
      <c r="H13" s="47">
        <v>0</v>
      </c>
      <c r="I13" s="117">
        <v>7</v>
      </c>
      <c r="J13" s="117">
        <v>8</v>
      </c>
      <c r="K13" s="117">
        <v>0</v>
      </c>
      <c r="L13" s="117">
        <v>1.0030709276165608</v>
      </c>
      <c r="M13" s="117">
        <v>7.017042533442072</v>
      </c>
      <c r="N13" s="117">
        <v>1</v>
      </c>
      <c r="O13" s="117">
        <v>4.62</v>
      </c>
      <c r="P13" s="117">
        <v>10</v>
      </c>
      <c r="Q13" s="47">
        <v>32</v>
      </c>
      <c r="R13" s="46">
        <v>87</v>
      </c>
    </row>
    <row r="14" spans="1:18" ht="12.75">
      <c r="A14" s="116" t="s">
        <v>124</v>
      </c>
      <c r="B14" s="77">
        <f t="shared" si="0"/>
        <v>-0.054849068721901095</v>
      </c>
      <c r="C14" s="211"/>
      <c r="D14" s="47">
        <f>F14-'[1]Italy'!D14</f>
        <v>23355</v>
      </c>
      <c r="E14" s="78">
        <v>22074</v>
      </c>
      <c r="F14" s="117">
        <v>23355</v>
      </c>
      <c r="G14" s="117">
        <v>18463</v>
      </c>
      <c r="H14" s="47">
        <v>23139.2</v>
      </c>
      <c r="I14" s="117">
        <v>25805.7</v>
      </c>
      <c r="J14" s="117">
        <v>31824</v>
      </c>
      <c r="K14" s="117">
        <v>25616</v>
      </c>
      <c r="L14" s="117">
        <v>26016.650649590734</v>
      </c>
      <c r="M14" s="117">
        <v>17180.727425809095</v>
      </c>
      <c r="N14" s="117">
        <v>46392</v>
      </c>
      <c r="O14" s="117">
        <v>35343.76</v>
      </c>
      <c r="P14" s="117">
        <v>51007.3</v>
      </c>
      <c r="Q14" s="47">
        <v>46673.095</v>
      </c>
      <c r="R14" s="46">
        <v>35281</v>
      </c>
    </row>
    <row r="15" spans="1:18" ht="12.75">
      <c r="A15" s="116" t="s">
        <v>12</v>
      </c>
      <c r="B15" s="77">
        <f t="shared" si="0"/>
        <v>0.15707909301910372</v>
      </c>
      <c r="C15" s="211"/>
      <c r="D15" s="47">
        <f>F15-'[1]Italy'!D15</f>
        <v>28005</v>
      </c>
      <c r="E15" s="78">
        <v>32404</v>
      </c>
      <c r="F15" s="117">
        <v>28005</v>
      </c>
      <c r="G15" s="117"/>
      <c r="H15" s="47"/>
      <c r="I15" s="117"/>
      <c r="J15" s="117"/>
      <c r="K15" s="117"/>
      <c r="L15" s="117"/>
      <c r="M15" s="117"/>
      <c r="N15" s="117"/>
      <c r="O15" s="117"/>
      <c r="P15" s="117"/>
      <c r="Q15" s="47"/>
      <c r="R15" s="46"/>
    </row>
    <row r="16" spans="1:18" ht="12.75">
      <c r="A16" s="116" t="s">
        <v>18</v>
      </c>
      <c r="B16" s="77">
        <f t="shared" si="0"/>
        <v>-0.19950389606250696</v>
      </c>
      <c r="C16" s="211"/>
      <c r="D16" s="47">
        <f>F16-'[1]Italy'!D16</f>
        <v>188267</v>
      </c>
      <c r="E16" s="78">
        <v>150707</v>
      </c>
      <c r="F16" s="117">
        <v>188267</v>
      </c>
      <c r="G16" s="117">
        <v>117439</v>
      </c>
      <c r="H16" s="47">
        <v>171434.1</v>
      </c>
      <c r="I16" s="117">
        <v>175647.33000000002</v>
      </c>
      <c r="J16" s="117">
        <v>174233</v>
      </c>
      <c r="K16" s="117">
        <v>156991</v>
      </c>
      <c r="L16" s="117">
        <v>120464.80612303848</v>
      </c>
      <c r="M16" s="117">
        <v>152763.02082232918</v>
      </c>
      <c r="N16" s="117">
        <v>165519</v>
      </c>
      <c r="O16" s="117">
        <v>172472.8</v>
      </c>
      <c r="P16" s="117">
        <v>145910.025</v>
      </c>
      <c r="Q16" s="47">
        <v>137632.775</v>
      </c>
      <c r="R16" s="46">
        <v>154828</v>
      </c>
    </row>
    <row r="17" spans="1:18" ht="12.75">
      <c r="A17" s="116" t="s">
        <v>144</v>
      </c>
      <c r="B17" s="77">
        <f t="shared" si="0"/>
        <v>-0.40460843722258677</v>
      </c>
      <c r="C17" s="211"/>
      <c r="D17" s="47">
        <f>F17-'[1]Italy'!D17</f>
        <v>25909</v>
      </c>
      <c r="E17" s="78">
        <v>15426</v>
      </c>
      <c r="F17" s="117">
        <v>25909</v>
      </c>
      <c r="G17" s="117">
        <v>4722</v>
      </c>
      <c r="H17" s="47">
        <v>21797.199999999997</v>
      </c>
      <c r="I17" s="117">
        <v>20580.2</v>
      </c>
      <c r="J17" s="117">
        <v>23273</v>
      </c>
      <c r="K17" s="117">
        <v>39855</v>
      </c>
      <c r="L17" s="117"/>
      <c r="M17" s="117">
        <v>17213.807769181036</v>
      </c>
      <c r="N17" s="117">
        <v>18316</v>
      </c>
      <c r="O17" s="117">
        <v>15432</v>
      </c>
      <c r="P17" s="117">
        <v>13671</v>
      </c>
      <c r="Q17" s="47">
        <v>16113</v>
      </c>
      <c r="R17" s="46">
        <v>8531</v>
      </c>
    </row>
    <row r="18" spans="1:18" ht="12.75">
      <c r="A18" s="116" t="s">
        <v>19</v>
      </c>
      <c r="B18" s="77">
        <f t="shared" si="0"/>
        <v>-1</v>
      </c>
      <c r="C18" s="211"/>
      <c r="D18" s="47">
        <f>F18-'[1]Italy'!D18</f>
        <v>4177</v>
      </c>
      <c r="E18" s="78">
        <v>0</v>
      </c>
      <c r="F18" s="117">
        <v>4177</v>
      </c>
      <c r="G18" s="117">
        <v>4407</v>
      </c>
      <c r="H18" s="47">
        <v>8865.6</v>
      </c>
      <c r="I18" s="117">
        <v>8597.4</v>
      </c>
      <c r="J18" s="117">
        <v>10762</v>
      </c>
      <c r="K18" s="117">
        <v>7130</v>
      </c>
      <c r="L18" s="117">
        <v>3342.2323308183804</v>
      </c>
      <c r="M18" s="117">
        <v>8859.517415794433</v>
      </c>
      <c r="N18" s="117">
        <v>8884</v>
      </c>
      <c r="O18" s="117">
        <v>5689.08</v>
      </c>
      <c r="P18" s="117">
        <v>7379.2</v>
      </c>
      <c r="Q18" s="47">
        <v>5219.8</v>
      </c>
      <c r="R18" s="46">
        <v>10514</v>
      </c>
    </row>
    <row r="19" spans="1:18" ht="13.5" thickBot="1">
      <c r="A19" s="119" t="s">
        <v>58</v>
      </c>
      <c r="B19" s="77">
        <f t="shared" si="0"/>
        <v>0.005545884108430738</v>
      </c>
      <c r="C19" s="212"/>
      <c r="D19" s="85">
        <f>F19-'[1]Italy'!D19</f>
        <v>80420</v>
      </c>
      <c r="E19" s="84">
        <f>17747+63119</f>
        <v>80866</v>
      </c>
      <c r="F19" s="120">
        <v>80420</v>
      </c>
      <c r="G19" s="120">
        <v>55371</v>
      </c>
      <c r="H19" s="85">
        <v>71355.3</v>
      </c>
      <c r="I19" s="120">
        <v>55375.9</v>
      </c>
      <c r="J19" s="120">
        <v>60736</v>
      </c>
      <c r="K19" s="120">
        <v>54685</v>
      </c>
      <c r="L19" s="120">
        <v>30875.526222965356</v>
      </c>
      <c r="M19" s="120">
        <v>35583.42268708475</v>
      </c>
      <c r="N19" s="120">
        <v>28610</v>
      </c>
      <c r="O19" s="120">
        <v>97156.56</v>
      </c>
      <c r="P19" s="120">
        <v>70629.5</v>
      </c>
      <c r="Q19" s="85">
        <v>44555.729999999996</v>
      </c>
      <c r="R19" s="52">
        <v>53273</v>
      </c>
    </row>
    <row r="20" spans="1:18" ht="13.5" thickBot="1">
      <c r="A20" s="121" t="s">
        <v>22</v>
      </c>
      <c r="B20" s="54">
        <f t="shared" si="0"/>
        <v>-0.09537150911790307</v>
      </c>
      <c r="C20" s="213"/>
      <c r="D20" s="89">
        <f>F20-'[1]Italy'!D20</f>
        <v>1491242</v>
      </c>
      <c r="E20" s="88">
        <f>SUM(E2:E19)</f>
        <v>1349020</v>
      </c>
      <c r="F20" s="89">
        <v>1491242</v>
      </c>
      <c r="G20" s="89">
        <v>1007499</v>
      </c>
      <c r="H20" s="89">
        <f>SUM(H2:H19)</f>
        <v>1487735.7000000002</v>
      </c>
      <c r="I20" s="89">
        <f>SUM(I2:I19)</f>
        <v>1494682.91</v>
      </c>
      <c r="J20" s="89">
        <f>SUM(J2:J19)</f>
        <v>1601128</v>
      </c>
      <c r="K20" s="89">
        <f>SUM(K2:K19)</f>
        <v>1407093</v>
      </c>
      <c r="L20" s="89">
        <f>SUM(L2:L19)</f>
        <v>1215407</v>
      </c>
      <c r="M20" s="89">
        <f aca="true" t="shared" si="1" ref="M20:R20">SUM(M2:M19)</f>
        <v>1423375</v>
      </c>
      <c r="N20" s="89">
        <f t="shared" si="1"/>
        <v>1442097</v>
      </c>
      <c r="O20" s="89">
        <f t="shared" si="1"/>
        <v>1453791.7800000003</v>
      </c>
      <c r="P20" s="89">
        <f t="shared" si="1"/>
        <v>1399479.525</v>
      </c>
      <c r="Q20" s="89">
        <f t="shared" si="1"/>
        <v>1298109.025</v>
      </c>
      <c r="R20" s="112">
        <f t="shared" si="1"/>
        <v>1197785</v>
      </c>
    </row>
    <row r="21" spans="2:16" s="93" customFormat="1" ht="12.75">
      <c r="B21" s="91"/>
      <c r="C21" s="91"/>
      <c r="D21" s="91"/>
      <c r="E21" s="91"/>
      <c r="F21" s="74"/>
      <c r="G21" s="74"/>
      <c r="H21" s="91"/>
      <c r="I21" s="74"/>
      <c r="J21" s="74"/>
      <c r="K21" s="74"/>
      <c r="L21" s="74"/>
      <c r="M21" s="74"/>
      <c r="N21" s="74"/>
      <c r="O21" s="74"/>
      <c r="P21" s="74"/>
    </row>
    <row r="22" spans="2:16" s="93" customFormat="1" ht="13.5" thickBot="1">
      <c r="B22" s="91"/>
      <c r="C22" s="91"/>
      <c r="D22" s="91"/>
      <c r="E22" s="91"/>
      <c r="F22" s="74"/>
      <c r="G22" s="74"/>
      <c r="H22" s="91"/>
      <c r="I22" s="74"/>
      <c r="J22" s="74"/>
      <c r="K22" s="74"/>
      <c r="L22" s="74"/>
      <c r="M22" s="74"/>
      <c r="N22" s="74"/>
      <c r="O22" s="74"/>
      <c r="P22" s="74"/>
    </row>
    <row r="23" spans="1:18" s="68" customFormat="1" ht="13.5" thickBot="1">
      <c r="A23" s="38" t="s">
        <v>24</v>
      </c>
      <c r="B23" s="18" t="s">
        <v>176</v>
      </c>
      <c r="C23" s="185" t="s">
        <v>175</v>
      </c>
      <c r="D23" s="64" t="s">
        <v>168</v>
      </c>
      <c r="E23" s="35">
        <v>43800</v>
      </c>
      <c r="F23" s="66">
        <v>43435</v>
      </c>
      <c r="G23" s="66">
        <v>43070</v>
      </c>
      <c r="H23" s="19">
        <v>42705</v>
      </c>
      <c r="I23" s="66">
        <f>I1</f>
        <v>42339</v>
      </c>
      <c r="J23" s="66">
        <f>J1</f>
        <v>41974</v>
      </c>
      <c r="K23" s="66">
        <v>41609</v>
      </c>
      <c r="L23" s="66">
        <v>41244</v>
      </c>
      <c r="M23" s="66">
        <v>40878</v>
      </c>
      <c r="N23" s="66">
        <v>40513</v>
      </c>
      <c r="O23" s="66">
        <v>40148</v>
      </c>
      <c r="P23" s="66">
        <v>39783</v>
      </c>
      <c r="Q23" s="39">
        <v>39417</v>
      </c>
      <c r="R23" s="107">
        <v>39052</v>
      </c>
    </row>
    <row r="24" spans="1:18" ht="12.75">
      <c r="A24" s="76" t="s">
        <v>99</v>
      </c>
      <c r="B24" s="77">
        <f aca="true" t="shared" si="2" ref="B24:B29">(E24-F24)/F24</f>
        <v>-0.6357401427794762</v>
      </c>
      <c r="C24" s="211">
        <f>E24-'[1]Italy'!C24</f>
        <v>-20913.09418600199</v>
      </c>
      <c r="D24" s="47">
        <f>F24-'[1]Italy'!D24</f>
        <v>-45517.92366576384</v>
      </c>
      <c r="E24" s="227">
        <v>57060.605919378584</v>
      </c>
      <c r="F24" s="47">
        <v>156648.07633423616</v>
      </c>
      <c r="G24" s="47">
        <v>188252</v>
      </c>
      <c r="H24" s="47">
        <v>160810.63274927204</v>
      </c>
      <c r="I24" s="47">
        <v>190239.85244829967</v>
      </c>
      <c r="J24" s="47">
        <v>195211.585597096</v>
      </c>
      <c r="K24" s="47">
        <v>220635.276770521</v>
      </c>
      <c r="L24" s="47">
        <v>152771</v>
      </c>
      <c r="M24" s="47">
        <v>263695</v>
      </c>
      <c r="N24" s="47">
        <v>102895</v>
      </c>
      <c r="O24" s="47">
        <v>137083</v>
      </c>
      <c r="P24" s="47">
        <v>119837</v>
      </c>
      <c r="Q24" s="47">
        <v>130556</v>
      </c>
      <c r="R24" s="46">
        <v>156944</v>
      </c>
    </row>
    <row r="25" spans="1:18" ht="12.75">
      <c r="A25" s="76" t="s">
        <v>6</v>
      </c>
      <c r="B25" s="77">
        <f t="shared" si="2"/>
        <v>-0.6298928524534532</v>
      </c>
      <c r="C25" s="211">
        <f>E25-'[1]Italy'!C25</f>
        <v>-589.0777621145371</v>
      </c>
      <c r="D25" s="47">
        <f>F25-'[1]Italy'!D25</f>
        <v>-5472.432550876743</v>
      </c>
      <c r="E25" s="227">
        <v>11603.439199708177</v>
      </c>
      <c r="F25" s="47">
        <v>31351.567449123257</v>
      </c>
      <c r="G25" s="47">
        <v>34980</v>
      </c>
      <c r="H25" s="47">
        <v>37568</v>
      </c>
      <c r="I25" s="47">
        <v>43074</v>
      </c>
      <c r="J25" s="47">
        <v>47439.1616980771</v>
      </c>
      <c r="K25" s="47">
        <v>53942</v>
      </c>
      <c r="L25" s="47">
        <v>54049</v>
      </c>
      <c r="M25" s="47">
        <v>88092</v>
      </c>
      <c r="N25" s="47">
        <v>50684</v>
      </c>
      <c r="O25" s="47">
        <v>72113</v>
      </c>
      <c r="P25" s="47">
        <v>62683</v>
      </c>
      <c r="Q25" s="47">
        <v>70702</v>
      </c>
      <c r="R25" s="46">
        <v>71184</v>
      </c>
    </row>
    <row r="26" spans="1:21" ht="12.75">
      <c r="A26" s="76" t="s">
        <v>125</v>
      </c>
      <c r="B26" s="77">
        <f t="shared" si="2"/>
        <v>-0.47641455331380034</v>
      </c>
      <c r="C26" s="211">
        <f>E26-'[1]Italy'!C26</f>
        <v>-797.5543691856374</v>
      </c>
      <c r="D26" s="47">
        <f>F26-'[1]Italy'!D26</f>
        <v>-1812.5574984726363</v>
      </c>
      <c r="E26" s="227">
        <v>4058.542484624598</v>
      </c>
      <c r="F26" s="47">
        <v>7751.442501527364</v>
      </c>
      <c r="G26" s="47">
        <v>8708</v>
      </c>
      <c r="H26" s="47">
        <v>7450.265755905207</v>
      </c>
      <c r="I26" s="47">
        <v>11730.194743571272</v>
      </c>
      <c r="J26" s="47">
        <v>12187.154609017</v>
      </c>
      <c r="K26" s="47">
        <v>18920.0821020142</v>
      </c>
      <c r="L26" s="47">
        <v>13590</v>
      </c>
      <c r="M26" s="47">
        <v>22869</v>
      </c>
      <c r="N26" s="47">
        <v>20466</v>
      </c>
      <c r="O26" s="47">
        <v>23063</v>
      </c>
      <c r="P26" s="47">
        <v>18319</v>
      </c>
      <c r="Q26" s="47">
        <v>21142</v>
      </c>
      <c r="R26" s="46">
        <v>33157</v>
      </c>
      <c r="U26" s="36"/>
    </row>
    <row r="27" spans="1:18" ht="12.75">
      <c r="A27" s="76" t="s">
        <v>29</v>
      </c>
      <c r="B27" s="77">
        <f t="shared" si="2"/>
        <v>-0.6501499454053401</v>
      </c>
      <c r="C27" s="211">
        <f>E27-'[1]Italy'!C27</f>
        <v>-1510.8756399838676</v>
      </c>
      <c r="D27" s="47">
        <f>F27-'[1]Italy'!D27</f>
        <v>-4934.190740713337</v>
      </c>
      <c r="E27" s="227">
        <v>8438.316586174224</v>
      </c>
      <c r="F27" s="47">
        <v>24119.809259286663</v>
      </c>
      <c r="G27" s="47">
        <v>25577</v>
      </c>
      <c r="H27" s="80">
        <v>21392</v>
      </c>
      <c r="I27" s="47">
        <v>30103</v>
      </c>
      <c r="J27" s="47">
        <v>23589.152289199</v>
      </c>
      <c r="K27" s="47">
        <v>39673.9851722429</v>
      </c>
      <c r="L27" s="47">
        <v>24182</v>
      </c>
      <c r="M27" s="47">
        <v>41960</v>
      </c>
      <c r="N27" s="47">
        <v>21370</v>
      </c>
      <c r="O27" s="47">
        <v>38019</v>
      </c>
      <c r="P27" s="47">
        <v>17509</v>
      </c>
      <c r="Q27" s="47">
        <v>35267</v>
      </c>
      <c r="R27" s="46"/>
    </row>
    <row r="28" spans="1:18" ht="13.5" thickBot="1">
      <c r="A28" s="82" t="s">
        <v>58</v>
      </c>
      <c r="B28" s="77">
        <f t="shared" si="2"/>
        <v>-0.2389181580812804</v>
      </c>
      <c r="C28" s="211">
        <f>E28-'[1]Italy'!C28</f>
        <v>-15293.160407549156</v>
      </c>
      <c r="D28" s="47">
        <f>F28-'[1]Italy'!D28</f>
        <v>-25877.499036877547</v>
      </c>
      <c r="E28" s="227">
        <v>27330.83021723719</v>
      </c>
      <c r="F28" s="47">
        <v>35910.50096312245</v>
      </c>
      <c r="G28" s="47">
        <v>28481</v>
      </c>
      <c r="H28" s="115">
        <v>27099.44529777728</v>
      </c>
      <c r="I28" s="85">
        <v>41395.14041597588</v>
      </c>
      <c r="J28" s="85">
        <v>35516.251494857366</v>
      </c>
      <c r="K28" s="85">
        <v>68374.4452128059</v>
      </c>
      <c r="L28" s="85">
        <v>40624</v>
      </c>
      <c r="M28" s="85">
        <v>54938</v>
      </c>
      <c r="N28" s="85">
        <v>21553</v>
      </c>
      <c r="O28" s="85">
        <v>26972</v>
      </c>
      <c r="P28" s="85">
        <v>19056</v>
      </c>
      <c r="Q28" s="85">
        <v>21159</v>
      </c>
      <c r="R28" s="52">
        <v>55032</v>
      </c>
    </row>
    <row r="29" spans="1:18" s="134" customFormat="1" ht="13.5" thickBot="1">
      <c r="A29" s="53" t="s">
        <v>22</v>
      </c>
      <c r="B29" s="54">
        <f t="shared" si="2"/>
        <v>-0.5758419654885724</v>
      </c>
      <c r="C29" s="210">
        <f>E29-'[1]Italy'!C29</f>
        <v>-39103.76236483517</v>
      </c>
      <c r="D29" s="111">
        <f>F29-'[1]Italy'!D29</f>
        <v>-83614.6034927041</v>
      </c>
      <c r="E29" s="55">
        <f>SUM(E24:E28)</f>
        <v>108491.73440712279</v>
      </c>
      <c r="F29" s="111">
        <v>255781.3965072959</v>
      </c>
      <c r="G29" s="111">
        <v>285998</v>
      </c>
      <c r="H29" s="89">
        <f>SUM(H24:H28)</f>
        <v>254320.34380295454</v>
      </c>
      <c r="I29" s="89">
        <f>SUM(I24:I28)</f>
        <v>316542.18760784686</v>
      </c>
      <c r="J29" s="89">
        <f>SUM(J24:J28)</f>
        <v>313943.30568824644</v>
      </c>
      <c r="K29" s="89">
        <f>SUM(K24:K28)</f>
        <v>401545.789257584</v>
      </c>
      <c r="L29" s="89">
        <f aca="true" t="shared" si="3" ref="L29:R29">SUM(L24:L28)</f>
        <v>285216</v>
      </c>
      <c r="M29" s="89">
        <f t="shared" si="3"/>
        <v>471554</v>
      </c>
      <c r="N29" s="89">
        <f t="shared" si="3"/>
        <v>216968</v>
      </c>
      <c r="O29" s="89">
        <f t="shared" si="3"/>
        <v>297250</v>
      </c>
      <c r="P29" s="89">
        <f t="shared" si="3"/>
        <v>237404</v>
      </c>
      <c r="Q29" s="89">
        <f t="shared" si="3"/>
        <v>278826</v>
      </c>
      <c r="R29" s="112">
        <f t="shared" si="3"/>
        <v>316317</v>
      </c>
    </row>
    <row r="31" ht="12.75">
      <c r="A31" s="74"/>
    </row>
    <row r="36" spans="17:19" ht="18">
      <c r="Q36" s="122"/>
      <c r="R36" s="94"/>
      <c r="S36" s="94"/>
    </row>
    <row r="37" spans="17:19" ht="18">
      <c r="Q37" s="122"/>
      <c r="R37" s="94"/>
      <c r="S37" s="94"/>
    </row>
    <row r="38" spans="17:19" ht="18">
      <c r="Q38" s="122"/>
      <c r="R38" s="94"/>
      <c r="S38" s="94"/>
    </row>
    <row r="39" spans="17:19" ht="18">
      <c r="Q39" s="122"/>
      <c r="R39" s="94"/>
      <c r="S39" s="94"/>
    </row>
    <row r="40" spans="17:19" ht="18">
      <c r="Q40" s="122"/>
      <c r="R40" s="94"/>
      <c r="S40" s="94"/>
    </row>
    <row r="41" spans="17:19" ht="18">
      <c r="Q41" s="122"/>
      <c r="R41" s="94"/>
      <c r="S41" s="94"/>
    </row>
    <row r="42" spans="17:19" ht="18">
      <c r="Q42" s="122"/>
      <c r="R42" s="94"/>
      <c r="S42" s="94"/>
    </row>
    <row r="43" spans="17:19" ht="18">
      <c r="Q43" s="122"/>
      <c r="R43" s="94"/>
      <c r="S43" s="94"/>
    </row>
    <row r="44" spans="17:19" ht="18">
      <c r="Q44" s="122"/>
      <c r="R44" s="94"/>
      <c r="S44" s="94"/>
    </row>
    <row r="45" spans="17:19" ht="18">
      <c r="Q45" s="122"/>
      <c r="R45" s="94"/>
      <c r="S45" s="94"/>
    </row>
    <row r="46" spans="17:19" ht="18">
      <c r="Q46" s="123"/>
      <c r="R46" s="94"/>
      <c r="S46" s="94"/>
    </row>
    <row r="47" spans="17:19" ht="18.75">
      <c r="Q47" s="124"/>
      <c r="R47" s="125"/>
      <c r="S47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9.28125" style="37" customWidth="1"/>
    <col min="2" max="2" width="10.7109375" style="37" customWidth="1"/>
    <col min="3" max="4" width="11.57421875" style="37" bestFit="1" customWidth="1"/>
    <col min="5" max="5" width="11.57421875" style="37" customWidth="1"/>
    <col min="6" max="6" width="11.57421875" style="93" bestFit="1" customWidth="1"/>
    <col min="7" max="7" width="11.57421875" style="93" customWidth="1"/>
    <col min="8" max="8" width="10.140625" style="37" bestFit="1" customWidth="1"/>
    <col min="9" max="16" width="10.140625" style="68" bestFit="1" customWidth="1"/>
    <col min="17" max="18" width="10.140625" style="37" bestFit="1" customWidth="1"/>
    <col min="19" max="16384" width="9.140625" style="37" customWidth="1"/>
  </cols>
  <sheetData>
    <row r="1" spans="1:18" s="68" customFormat="1" ht="13.5" thickBot="1">
      <c r="A1" s="38" t="s">
        <v>23</v>
      </c>
      <c r="B1" s="18" t="s">
        <v>176</v>
      </c>
      <c r="C1" s="185" t="s">
        <v>175</v>
      </c>
      <c r="D1" s="64" t="s">
        <v>168</v>
      </c>
      <c r="E1" s="35">
        <v>43800</v>
      </c>
      <c r="F1" s="19">
        <v>43435</v>
      </c>
      <c r="G1" s="19">
        <v>43070</v>
      </c>
      <c r="H1" s="19">
        <v>42705</v>
      </c>
      <c r="I1" s="66">
        <v>42339</v>
      </c>
      <c r="J1" s="66">
        <v>41974</v>
      </c>
      <c r="K1" s="66">
        <v>41609</v>
      </c>
      <c r="L1" s="66">
        <v>41244</v>
      </c>
      <c r="M1" s="66">
        <v>40878</v>
      </c>
      <c r="N1" s="66">
        <v>40513</v>
      </c>
      <c r="O1" s="66">
        <v>40148</v>
      </c>
      <c r="P1" s="66">
        <v>39783</v>
      </c>
      <c r="Q1" s="66">
        <v>39417</v>
      </c>
      <c r="R1" s="107">
        <v>39052</v>
      </c>
    </row>
    <row r="2" spans="1:18" ht="12.75">
      <c r="A2" s="41" t="s">
        <v>3</v>
      </c>
      <c r="B2" s="77"/>
      <c r="C2" s="211"/>
      <c r="D2" s="47"/>
      <c r="E2" s="78"/>
      <c r="F2" s="47"/>
      <c r="G2" s="47"/>
      <c r="H2" s="47"/>
      <c r="I2" s="47"/>
      <c r="J2" s="47"/>
      <c r="K2" s="47"/>
      <c r="L2" s="47"/>
      <c r="M2" s="47"/>
      <c r="N2" s="47"/>
      <c r="O2" s="47">
        <v>5000</v>
      </c>
      <c r="P2" s="47">
        <v>5000</v>
      </c>
      <c r="Q2" s="47">
        <v>0</v>
      </c>
      <c r="R2" s="46">
        <v>0</v>
      </c>
    </row>
    <row r="3" spans="1:18" ht="12.75">
      <c r="A3" s="41" t="s">
        <v>32</v>
      </c>
      <c r="B3" s="77"/>
      <c r="C3" s="211"/>
      <c r="D3" s="47"/>
      <c r="E3" s="78"/>
      <c r="F3" s="47"/>
      <c r="G3" s="47"/>
      <c r="H3" s="9"/>
      <c r="I3" s="47">
        <v>0</v>
      </c>
      <c r="J3" s="47">
        <v>2000</v>
      </c>
      <c r="K3" s="47">
        <v>3000</v>
      </c>
      <c r="L3" s="47">
        <v>7000</v>
      </c>
      <c r="M3" s="47">
        <v>6000</v>
      </c>
      <c r="N3" s="47">
        <v>15000</v>
      </c>
      <c r="O3" s="47">
        <v>30000</v>
      </c>
      <c r="P3" s="47">
        <v>30000</v>
      </c>
      <c r="Q3" s="47">
        <v>12000</v>
      </c>
      <c r="R3" s="46">
        <v>25000</v>
      </c>
    </row>
    <row r="4" spans="1:18" ht="12.75">
      <c r="A4" s="76" t="s">
        <v>1</v>
      </c>
      <c r="B4" s="77"/>
      <c r="C4" s="211"/>
      <c r="D4" s="47"/>
      <c r="E4" s="78"/>
      <c r="F4" s="47"/>
      <c r="G4" s="47"/>
      <c r="H4" s="9">
        <v>0</v>
      </c>
      <c r="I4" s="47">
        <v>1000</v>
      </c>
      <c r="J4" s="47">
        <v>1000</v>
      </c>
      <c r="K4" s="47">
        <v>2000</v>
      </c>
      <c r="L4" s="47">
        <v>7000</v>
      </c>
      <c r="M4" s="47">
        <v>6000</v>
      </c>
      <c r="N4" s="47"/>
      <c r="O4" s="47">
        <v>15000</v>
      </c>
      <c r="P4" s="47">
        <v>15000</v>
      </c>
      <c r="Q4" s="47">
        <v>5000</v>
      </c>
      <c r="R4" s="46">
        <v>6000</v>
      </c>
    </row>
    <row r="5" spans="1:18" ht="12.75">
      <c r="A5" s="76" t="s">
        <v>8</v>
      </c>
      <c r="B5" s="77">
        <f>(E5-F5)/F5</f>
        <v>-0.13333333333333333</v>
      </c>
      <c r="C5" s="211"/>
      <c r="D5" s="47">
        <f>F5-'[1]Poland'!D5</f>
        <v>-50000</v>
      </c>
      <c r="E5" s="78">
        <v>130000</v>
      </c>
      <c r="F5" s="47">
        <v>150000</v>
      </c>
      <c r="G5" s="47">
        <v>120000</v>
      </c>
      <c r="H5" s="9">
        <v>130000</v>
      </c>
      <c r="I5" s="47">
        <v>110000</v>
      </c>
      <c r="J5" s="47">
        <v>110000</v>
      </c>
      <c r="K5" s="47">
        <v>120000</v>
      </c>
      <c r="L5" s="47">
        <v>80000</v>
      </c>
      <c r="M5" s="47">
        <v>85000</v>
      </c>
      <c r="N5" s="47">
        <v>65000</v>
      </c>
      <c r="O5" s="47">
        <v>70000</v>
      </c>
      <c r="P5" s="47">
        <v>60000</v>
      </c>
      <c r="Q5" s="47">
        <v>45000</v>
      </c>
      <c r="R5" s="46">
        <v>40000</v>
      </c>
    </row>
    <row r="6" spans="1:18" ht="12.75">
      <c r="A6" s="76" t="s">
        <v>13</v>
      </c>
      <c r="B6" s="77">
        <f aca="true" t="shared" si="0" ref="B6:B18">(E6-F6)/F6</f>
        <v>-0.15789473684210525</v>
      </c>
      <c r="C6" s="211"/>
      <c r="D6" s="47">
        <f>F6-'[1]Poland'!D6</f>
        <v>-5000</v>
      </c>
      <c r="E6" s="78">
        <v>80000</v>
      </c>
      <c r="F6" s="47">
        <v>95000</v>
      </c>
      <c r="G6" s="47">
        <v>95000</v>
      </c>
      <c r="H6" s="9">
        <v>100000</v>
      </c>
      <c r="I6" s="47">
        <v>100000</v>
      </c>
      <c r="J6" s="47">
        <v>100000</v>
      </c>
      <c r="K6" s="47">
        <v>100000</v>
      </c>
      <c r="L6" s="47">
        <v>100000</v>
      </c>
      <c r="M6" s="47">
        <v>82000</v>
      </c>
      <c r="N6" s="47">
        <v>30000</v>
      </c>
      <c r="O6" s="47">
        <v>20000</v>
      </c>
      <c r="P6" s="47">
        <v>20000</v>
      </c>
      <c r="Q6" s="47">
        <v>20000</v>
      </c>
      <c r="R6" s="46">
        <v>30000</v>
      </c>
    </row>
    <row r="7" spans="1:18" ht="12.75">
      <c r="A7" s="116" t="s">
        <v>2</v>
      </c>
      <c r="B7" s="77">
        <f t="shared" si="0"/>
        <v>-0.2</v>
      </c>
      <c r="C7" s="211"/>
      <c r="D7" s="47">
        <f>F7-'[1]Poland'!D7</f>
        <v>-50000</v>
      </c>
      <c r="E7" s="78">
        <v>120000</v>
      </c>
      <c r="F7" s="47">
        <v>150000</v>
      </c>
      <c r="G7" s="47">
        <v>150000</v>
      </c>
      <c r="H7" s="60">
        <v>170000</v>
      </c>
      <c r="I7" s="117">
        <v>170000</v>
      </c>
      <c r="J7" s="117">
        <v>170000</v>
      </c>
      <c r="K7" s="117">
        <v>140000</v>
      </c>
      <c r="L7" s="117">
        <v>140000</v>
      </c>
      <c r="M7" s="117">
        <v>140000</v>
      </c>
      <c r="N7" s="117">
        <v>70000</v>
      </c>
      <c r="O7" s="117">
        <v>90000</v>
      </c>
      <c r="P7" s="117">
        <v>85000</v>
      </c>
      <c r="Q7" s="47">
        <v>75000</v>
      </c>
      <c r="R7" s="46">
        <v>70000</v>
      </c>
    </row>
    <row r="8" spans="1:18" ht="12.75">
      <c r="A8" s="116" t="s">
        <v>9</v>
      </c>
      <c r="B8" s="77">
        <f t="shared" si="0"/>
        <v>-0.4</v>
      </c>
      <c r="C8" s="211"/>
      <c r="D8" s="47">
        <f>F8-'[1]Poland'!D8</f>
        <v>-50000</v>
      </c>
      <c r="E8" s="78">
        <v>210000</v>
      </c>
      <c r="F8" s="47">
        <v>350000</v>
      </c>
      <c r="G8" s="47">
        <v>180000</v>
      </c>
      <c r="H8" s="60">
        <v>330000</v>
      </c>
      <c r="I8" s="117">
        <v>370000</v>
      </c>
      <c r="J8" s="117">
        <v>350000</v>
      </c>
      <c r="K8" s="117">
        <v>300000</v>
      </c>
      <c r="L8" s="117">
        <v>270000</v>
      </c>
      <c r="M8" s="117">
        <v>240000</v>
      </c>
      <c r="N8" s="117">
        <v>100000</v>
      </c>
      <c r="O8" s="117">
        <v>120000</v>
      </c>
      <c r="P8" s="117">
        <v>140000</v>
      </c>
      <c r="Q8" s="47">
        <v>40000</v>
      </c>
      <c r="R8" s="46">
        <v>100000</v>
      </c>
    </row>
    <row r="9" spans="1:18" ht="12.75">
      <c r="A9" s="116" t="s">
        <v>26</v>
      </c>
      <c r="B9" s="77">
        <f t="shared" si="0"/>
        <v>-0.3333333333333333</v>
      </c>
      <c r="C9" s="211"/>
      <c r="D9" s="47">
        <f>F9-'[1]Poland'!D9</f>
        <v>-10000</v>
      </c>
      <c r="E9" s="78">
        <v>80000</v>
      </c>
      <c r="F9" s="47">
        <v>120000</v>
      </c>
      <c r="G9" s="47">
        <v>55000</v>
      </c>
      <c r="H9" s="60">
        <v>120000</v>
      </c>
      <c r="I9" s="117">
        <v>120000</v>
      </c>
      <c r="J9" s="117">
        <v>110000</v>
      </c>
      <c r="K9" s="117">
        <v>95000</v>
      </c>
      <c r="L9" s="117">
        <v>95000</v>
      </c>
      <c r="M9" s="117">
        <v>90000</v>
      </c>
      <c r="N9" s="117">
        <v>40000</v>
      </c>
      <c r="O9" s="117">
        <v>80000</v>
      </c>
      <c r="P9" s="117">
        <v>60000</v>
      </c>
      <c r="Q9" s="47">
        <v>10000</v>
      </c>
      <c r="R9" s="46">
        <v>30000</v>
      </c>
    </row>
    <row r="10" spans="1:18" ht="12.75">
      <c r="A10" s="116" t="s">
        <v>157</v>
      </c>
      <c r="B10" s="77">
        <f t="shared" si="0"/>
        <v>-0.6666666666666666</v>
      </c>
      <c r="C10" s="211"/>
      <c r="D10" s="47">
        <f>F10-'[1]Poland'!D10</f>
        <v>-30000</v>
      </c>
      <c r="E10" s="78">
        <v>50000</v>
      </c>
      <c r="F10" s="47">
        <v>150000</v>
      </c>
      <c r="G10" s="47">
        <v>95000</v>
      </c>
      <c r="H10" s="60">
        <v>140000</v>
      </c>
      <c r="I10" s="117">
        <v>140000</v>
      </c>
      <c r="J10" s="117">
        <v>135000</v>
      </c>
      <c r="K10" s="117">
        <v>130000</v>
      </c>
      <c r="L10" s="117">
        <v>130000</v>
      </c>
      <c r="M10" s="117">
        <v>115000</v>
      </c>
      <c r="N10" s="117"/>
      <c r="O10" s="117">
        <v>10000</v>
      </c>
      <c r="P10" s="117">
        <v>10000</v>
      </c>
      <c r="Q10" s="47">
        <v>5000</v>
      </c>
      <c r="R10" s="46">
        <v>10000</v>
      </c>
    </row>
    <row r="11" spans="1:18" ht="12.75">
      <c r="A11" s="138" t="s">
        <v>33</v>
      </c>
      <c r="B11" s="77"/>
      <c r="C11" s="211"/>
      <c r="D11" s="47"/>
      <c r="E11" s="78"/>
      <c r="F11" s="47"/>
      <c r="G11" s="47"/>
      <c r="H11" s="60"/>
      <c r="I11" s="117">
        <v>0</v>
      </c>
      <c r="J11" s="117">
        <v>2000</v>
      </c>
      <c r="K11" s="117">
        <v>2000</v>
      </c>
      <c r="L11" s="117">
        <v>5000</v>
      </c>
      <c r="M11" s="117">
        <v>5000</v>
      </c>
      <c r="N11" s="117">
        <v>30000</v>
      </c>
      <c r="O11" s="117">
        <v>65000</v>
      </c>
      <c r="P11" s="117">
        <v>45000</v>
      </c>
      <c r="Q11" s="47">
        <v>30000</v>
      </c>
      <c r="R11" s="46">
        <v>45000</v>
      </c>
    </row>
    <row r="12" spans="1:18" ht="12.75">
      <c r="A12" s="138" t="s">
        <v>12</v>
      </c>
      <c r="B12" s="77">
        <f t="shared" si="0"/>
        <v>-0.6666666666666666</v>
      </c>
      <c r="C12" s="211"/>
      <c r="D12" s="47">
        <f>F12-'[1]Poland'!D12</f>
        <v>-15000</v>
      </c>
      <c r="E12" s="78">
        <v>15000</v>
      </c>
      <c r="F12" s="47">
        <v>45000</v>
      </c>
      <c r="G12" s="47">
        <v>20000</v>
      </c>
      <c r="H12" s="60">
        <v>20000</v>
      </c>
      <c r="I12" s="117">
        <v>20000</v>
      </c>
      <c r="J12" s="117">
        <v>20000</v>
      </c>
      <c r="K12" s="117">
        <v>18000</v>
      </c>
      <c r="L12" s="117">
        <v>30000</v>
      </c>
      <c r="M12" s="117">
        <v>32000</v>
      </c>
      <c r="N12" s="117"/>
      <c r="O12" s="117">
        <v>20000</v>
      </c>
      <c r="P12" s="117">
        <v>10000</v>
      </c>
      <c r="Q12" s="47">
        <v>3000</v>
      </c>
      <c r="R12" s="46">
        <v>5000</v>
      </c>
    </row>
    <row r="13" spans="1:18" ht="12.75">
      <c r="A13" s="138" t="s">
        <v>18</v>
      </c>
      <c r="B13" s="77">
        <f t="shared" si="0"/>
        <v>0.4666666666666667</v>
      </c>
      <c r="C13" s="211"/>
      <c r="D13" s="47">
        <f>F13-'[1]Poland'!D13</f>
        <v>-5000</v>
      </c>
      <c r="E13" s="78">
        <v>22000</v>
      </c>
      <c r="F13" s="47">
        <v>15000</v>
      </c>
      <c r="G13" s="47">
        <v>4000</v>
      </c>
      <c r="H13" s="60">
        <v>10000</v>
      </c>
      <c r="I13" s="117">
        <v>10000</v>
      </c>
      <c r="J13" s="117">
        <v>6000</v>
      </c>
      <c r="K13" s="117">
        <v>3000</v>
      </c>
      <c r="L13" s="117">
        <v>4000</v>
      </c>
      <c r="M13" s="117">
        <v>6000</v>
      </c>
      <c r="N13" s="117"/>
      <c r="O13" s="117">
        <v>20000</v>
      </c>
      <c r="P13" s="117">
        <v>15000</v>
      </c>
      <c r="Q13" s="47">
        <v>8000</v>
      </c>
      <c r="R13" s="46">
        <v>10000</v>
      </c>
    </row>
    <row r="14" spans="1:18" ht="12.75">
      <c r="A14" s="138" t="s">
        <v>97</v>
      </c>
      <c r="B14" s="77">
        <f t="shared" si="0"/>
        <v>0.6666666666666666</v>
      </c>
      <c r="C14" s="211"/>
      <c r="D14" s="47"/>
      <c r="E14" s="78">
        <v>150000</v>
      </c>
      <c r="F14" s="47">
        <v>90000</v>
      </c>
      <c r="G14" s="47"/>
      <c r="H14" s="60"/>
      <c r="I14" s="117"/>
      <c r="J14" s="117"/>
      <c r="K14" s="117"/>
      <c r="L14" s="117"/>
      <c r="M14" s="117"/>
      <c r="N14" s="117"/>
      <c r="O14" s="117"/>
      <c r="P14" s="117"/>
      <c r="Q14" s="47"/>
      <c r="R14" s="46"/>
    </row>
    <row r="15" spans="1:18" ht="12.75">
      <c r="A15" s="138" t="s">
        <v>88</v>
      </c>
      <c r="B15" s="77">
        <f t="shared" si="0"/>
        <v>-0.34782608695652173</v>
      </c>
      <c r="C15" s="211"/>
      <c r="D15" s="47">
        <f>F15-'[1]Poland'!D15</f>
        <v>-70000</v>
      </c>
      <c r="E15" s="78">
        <v>150000</v>
      </c>
      <c r="F15" s="47">
        <v>230000</v>
      </c>
      <c r="G15" s="47">
        <v>170000</v>
      </c>
      <c r="H15" s="60">
        <v>210000</v>
      </c>
      <c r="I15" s="117">
        <v>210000</v>
      </c>
      <c r="J15" s="117">
        <v>210000</v>
      </c>
      <c r="K15" s="117">
        <v>200000</v>
      </c>
      <c r="L15" s="117">
        <v>170000</v>
      </c>
      <c r="M15" s="117">
        <v>145000</v>
      </c>
      <c r="N15" s="117">
        <v>70000</v>
      </c>
      <c r="O15" s="117">
        <v>100000</v>
      </c>
      <c r="P15" s="117">
        <v>100000</v>
      </c>
      <c r="Q15" s="47">
        <v>75000</v>
      </c>
      <c r="R15" s="46">
        <v>80000</v>
      </c>
    </row>
    <row r="16" spans="1:18" ht="12.75">
      <c r="A16" s="138" t="s">
        <v>34</v>
      </c>
      <c r="B16" s="77"/>
      <c r="C16" s="211"/>
      <c r="D16" s="47"/>
      <c r="E16" s="78"/>
      <c r="F16" s="47"/>
      <c r="G16" s="47"/>
      <c r="H16" s="60"/>
      <c r="I16" s="117"/>
      <c r="J16" s="117"/>
      <c r="K16" s="117"/>
      <c r="L16" s="117"/>
      <c r="M16" s="117"/>
      <c r="N16" s="117"/>
      <c r="O16" s="117">
        <v>5000</v>
      </c>
      <c r="P16" s="117">
        <v>5000</v>
      </c>
      <c r="Q16" s="47">
        <v>0</v>
      </c>
      <c r="R16" s="46">
        <v>0</v>
      </c>
    </row>
    <row r="17" spans="1:18" ht="13.5" thickBot="1">
      <c r="A17" s="119" t="s">
        <v>58</v>
      </c>
      <c r="B17" s="77">
        <f t="shared" si="0"/>
        <v>-0.6129032258064516</v>
      </c>
      <c r="C17" s="211"/>
      <c r="D17" s="47">
        <f>F17-'[1]Poland'!D17</f>
        <v>-90000</v>
      </c>
      <c r="E17" s="84">
        <v>120000</v>
      </c>
      <c r="F17" s="85">
        <v>310000</v>
      </c>
      <c r="G17" s="85">
        <v>150000</v>
      </c>
      <c r="H17" s="62">
        <v>230000</v>
      </c>
      <c r="I17" s="120">
        <v>250000</v>
      </c>
      <c r="J17" s="120">
        <v>250000</v>
      </c>
      <c r="K17" s="120">
        <v>130000</v>
      </c>
      <c r="L17" s="120">
        <v>170000</v>
      </c>
      <c r="M17" s="120">
        <v>105000</v>
      </c>
      <c r="N17" s="120">
        <v>30000</v>
      </c>
      <c r="O17" s="120">
        <v>50000</v>
      </c>
      <c r="P17" s="120">
        <v>50000</v>
      </c>
      <c r="Q17" s="85">
        <v>52000</v>
      </c>
      <c r="R17" s="52">
        <v>49000</v>
      </c>
    </row>
    <row r="18" spans="1:18" s="134" customFormat="1" ht="13.5" thickBot="1">
      <c r="A18" s="121" t="s">
        <v>22</v>
      </c>
      <c r="B18" s="54">
        <f t="shared" si="0"/>
        <v>-0.33900293255131964</v>
      </c>
      <c r="C18" s="210"/>
      <c r="D18" s="111">
        <f>F18-'[1]Poland'!D18</f>
        <v>-385000</v>
      </c>
      <c r="E18" s="88">
        <f>SUM(E2:E17)</f>
        <v>1127000</v>
      </c>
      <c r="F18" s="28">
        <v>1705000</v>
      </c>
      <c r="G18" s="28">
        <v>1039000</v>
      </c>
      <c r="H18" s="28">
        <f>SUM(H3:H17)</f>
        <v>1460000</v>
      </c>
      <c r="I18" s="89">
        <f>SUM(I2:I17)</f>
        <v>1501000</v>
      </c>
      <c r="J18" s="89">
        <f>SUM(J2:J17)</f>
        <v>1466000</v>
      </c>
      <c r="K18" s="89">
        <f>SUM(K2:K17)</f>
        <v>1243000</v>
      </c>
      <c r="L18" s="89">
        <f>SUM(L2:L17)</f>
        <v>1208000</v>
      </c>
      <c r="M18" s="89">
        <f aca="true" t="shared" si="1" ref="M18:R18">SUM(M2:M17)</f>
        <v>1057000</v>
      </c>
      <c r="N18" s="89">
        <f t="shared" si="1"/>
        <v>450000</v>
      </c>
      <c r="O18" s="89">
        <f t="shared" si="1"/>
        <v>700000</v>
      </c>
      <c r="P18" s="89">
        <f t="shared" si="1"/>
        <v>650000</v>
      </c>
      <c r="Q18" s="89">
        <f t="shared" si="1"/>
        <v>380000</v>
      </c>
      <c r="R18" s="112">
        <f t="shared" si="1"/>
        <v>500000</v>
      </c>
    </row>
    <row r="19" spans="2:16" s="93" customFormat="1" ht="12.75">
      <c r="B19" s="91"/>
      <c r="C19" s="91"/>
      <c r="D19" s="91"/>
      <c r="E19" s="91"/>
      <c r="F19" s="91"/>
      <c r="G19" s="91"/>
      <c r="H19" s="91"/>
      <c r="I19" s="74"/>
      <c r="J19" s="74"/>
      <c r="K19" s="74"/>
      <c r="L19" s="74"/>
      <c r="M19" s="74"/>
      <c r="N19" s="74"/>
      <c r="O19" s="74"/>
      <c r="P19" s="74"/>
    </row>
    <row r="20" spans="2:16" s="93" customFormat="1" ht="13.5" thickBot="1">
      <c r="B20" s="91"/>
      <c r="C20" s="91"/>
      <c r="D20" s="91"/>
      <c r="E20" s="91"/>
      <c r="F20" s="91"/>
      <c r="G20" s="91"/>
      <c r="H20" s="91"/>
      <c r="I20" s="74"/>
      <c r="J20" s="74"/>
      <c r="K20" s="74"/>
      <c r="L20" s="74"/>
      <c r="M20" s="74"/>
      <c r="N20" s="74"/>
      <c r="O20" s="74"/>
      <c r="P20" s="74"/>
    </row>
    <row r="21" spans="1:18" s="68" customFormat="1" ht="13.5" thickBot="1">
      <c r="A21" s="38" t="s">
        <v>24</v>
      </c>
      <c r="B21" s="18" t="s">
        <v>176</v>
      </c>
      <c r="C21" s="185" t="s">
        <v>175</v>
      </c>
      <c r="D21" s="64" t="s">
        <v>168</v>
      </c>
      <c r="E21" s="35">
        <v>43800</v>
      </c>
      <c r="F21" s="19">
        <v>43435</v>
      </c>
      <c r="G21" s="19">
        <v>43070</v>
      </c>
      <c r="H21" s="19">
        <v>42705</v>
      </c>
      <c r="I21" s="66">
        <f>I1</f>
        <v>42339</v>
      </c>
      <c r="J21" s="66">
        <f>J1</f>
        <v>41974</v>
      </c>
      <c r="K21" s="66">
        <v>41609</v>
      </c>
      <c r="L21" s="66">
        <v>41244</v>
      </c>
      <c r="M21" s="66">
        <v>40878</v>
      </c>
      <c r="N21" s="66">
        <v>40513</v>
      </c>
      <c r="O21" s="66">
        <v>40148</v>
      </c>
      <c r="P21" s="66">
        <v>39783</v>
      </c>
      <c r="Q21" s="66">
        <v>39417</v>
      </c>
      <c r="R21" s="107">
        <v>39052</v>
      </c>
    </row>
    <row r="22" spans="1:18" ht="12.75">
      <c r="A22" s="76" t="s">
        <v>6</v>
      </c>
      <c r="B22" s="77">
        <f>(E22-F22)/F22</f>
        <v>-0.5</v>
      </c>
      <c r="C22" s="211"/>
      <c r="D22" s="47">
        <f>F22-'[1]Poland'!D22</f>
        <v>-10000</v>
      </c>
      <c r="E22" s="78">
        <v>15000</v>
      </c>
      <c r="F22" s="47">
        <v>30000</v>
      </c>
      <c r="G22" s="47">
        <v>12000</v>
      </c>
      <c r="H22" s="47">
        <v>15000</v>
      </c>
      <c r="I22" s="47">
        <v>20000</v>
      </c>
      <c r="J22" s="47">
        <v>10000</v>
      </c>
      <c r="K22" s="47">
        <v>25000</v>
      </c>
      <c r="L22" s="47">
        <v>7000</v>
      </c>
      <c r="M22" s="47">
        <v>15000</v>
      </c>
      <c r="N22" s="47">
        <v>15000</v>
      </c>
      <c r="O22" s="47">
        <v>35000</v>
      </c>
      <c r="P22" s="47">
        <v>25000</v>
      </c>
      <c r="Q22" s="47">
        <v>10000</v>
      </c>
      <c r="R22" s="46">
        <v>30000</v>
      </c>
    </row>
    <row r="23" spans="1:18" ht="12.75">
      <c r="A23" s="76" t="s">
        <v>137</v>
      </c>
      <c r="B23" s="77"/>
      <c r="C23" s="211"/>
      <c r="D23" s="47">
        <f>F23-'[1]Poland'!D23</f>
        <v>0</v>
      </c>
      <c r="E23" s="78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>
        <v>1000</v>
      </c>
      <c r="R23" s="46">
        <v>3000</v>
      </c>
    </row>
    <row r="24" spans="1:18" ht="13.5" thickBot="1">
      <c r="A24" s="82" t="s">
        <v>58</v>
      </c>
      <c r="B24" s="77">
        <f>(E24-F24)/F24</f>
        <v>-0.5714285714285714</v>
      </c>
      <c r="C24" s="211"/>
      <c r="D24" s="47">
        <f>F24-'[1]Poland'!D24</f>
        <v>-3000</v>
      </c>
      <c r="E24" s="84">
        <v>3000</v>
      </c>
      <c r="F24" s="85">
        <v>7000</v>
      </c>
      <c r="G24" s="85">
        <v>1000</v>
      </c>
      <c r="H24" s="85">
        <v>1000</v>
      </c>
      <c r="I24" s="85">
        <v>3000</v>
      </c>
      <c r="J24" s="85">
        <v>3000</v>
      </c>
      <c r="K24" s="85">
        <v>5000</v>
      </c>
      <c r="L24" s="85">
        <v>1000</v>
      </c>
      <c r="M24" s="85">
        <v>4000</v>
      </c>
      <c r="N24" s="85">
        <v>7000</v>
      </c>
      <c r="O24" s="85">
        <v>15000</v>
      </c>
      <c r="P24" s="85">
        <v>10000</v>
      </c>
      <c r="Q24" s="85">
        <v>7000</v>
      </c>
      <c r="R24" s="52">
        <v>7000</v>
      </c>
    </row>
    <row r="25" spans="1:18" s="134" customFormat="1" ht="13.5" thickBot="1">
      <c r="A25" s="53" t="s">
        <v>22</v>
      </c>
      <c r="B25" s="54">
        <f>(E25-F25)/F25</f>
        <v>-0.5135135135135135</v>
      </c>
      <c r="C25" s="210"/>
      <c r="D25" s="111">
        <f>F25-'[1]Poland'!D25</f>
        <v>-13000</v>
      </c>
      <c r="E25" s="226">
        <f>SUM(E22:E24)</f>
        <v>18000</v>
      </c>
      <c r="F25" s="89">
        <v>37000</v>
      </c>
      <c r="G25" s="89">
        <v>13000</v>
      </c>
      <c r="H25" s="89">
        <f>SUM(H22:H24)</f>
        <v>16000</v>
      </c>
      <c r="I25" s="89">
        <f>SUM(I22:I24)</f>
        <v>23000</v>
      </c>
      <c r="J25" s="89">
        <f>SUM(J22:J24)</f>
        <v>13000</v>
      </c>
      <c r="K25" s="89">
        <f>SUM(K22:K24)</f>
        <v>30000</v>
      </c>
      <c r="L25" s="89">
        <f aca="true" t="shared" si="2" ref="L25:R25">SUM(L22:L24)</f>
        <v>8000</v>
      </c>
      <c r="M25" s="89">
        <f t="shared" si="2"/>
        <v>19000</v>
      </c>
      <c r="N25" s="89">
        <f t="shared" si="2"/>
        <v>22000</v>
      </c>
      <c r="O25" s="89">
        <f t="shared" si="2"/>
        <v>50000</v>
      </c>
      <c r="P25" s="89">
        <f t="shared" si="2"/>
        <v>35000</v>
      </c>
      <c r="Q25" s="89">
        <f t="shared" si="2"/>
        <v>18000</v>
      </c>
      <c r="R25" s="112">
        <f t="shared" si="2"/>
        <v>40000</v>
      </c>
    </row>
    <row r="27" ht="18">
      <c r="A27" s="122" t="s">
        <v>177</v>
      </c>
    </row>
    <row r="28" ht="18">
      <c r="A28" s="122" t="s">
        <v>178</v>
      </c>
    </row>
    <row r="32" spans="17:19" ht="18">
      <c r="Q32" s="122"/>
      <c r="R32" s="94"/>
      <c r="S32" s="94"/>
    </row>
    <row r="33" spans="17:19" ht="18">
      <c r="Q33" s="122"/>
      <c r="R33" s="94"/>
      <c r="S33" s="94"/>
    </row>
    <row r="34" spans="17:19" ht="18">
      <c r="Q34" s="122"/>
      <c r="R34" s="94"/>
      <c r="S34" s="94"/>
    </row>
    <row r="35" spans="17:19" ht="18">
      <c r="Q35" s="122"/>
      <c r="R35" s="94"/>
      <c r="S35" s="94"/>
    </row>
    <row r="36" spans="17:19" ht="18">
      <c r="Q36" s="122"/>
      <c r="R36" s="94"/>
      <c r="S36" s="94"/>
    </row>
    <row r="37" spans="17:19" ht="18">
      <c r="Q37" s="122"/>
      <c r="R37" s="94"/>
      <c r="S37" s="94"/>
    </row>
    <row r="38" spans="17:19" ht="18">
      <c r="Q38" s="122"/>
      <c r="R38" s="94"/>
      <c r="S38" s="94"/>
    </row>
    <row r="39" spans="17:19" ht="18">
      <c r="Q39" s="122"/>
      <c r="R39" s="94"/>
      <c r="S39" s="94"/>
    </row>
    <row r="40" spans="17:19" ht="18">
      <c r="Q40" s="122"/>
      <c r="R40" s="94"/>
      <c r="S40" s="94"/>
    </row>
    <row r="41" spans="17:19" ht="18">
      <c r="Q41" s="122"/>
      <c r="R41" s="94"/>
      <c r="S41" s="94"/>
    </row>
    <row r="42" spans="17:19" ht="18">
      <c r="Q42" s="123"/>
      <c r="R42" s="94"/>
      <c r="S42" s="94"/>
    </row>
    <row r="43" spans="17:19" ht="18.75">
      <c r="Q43" s="124"/>
      <c r="R43" s="125"/>
      <c r="S43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9.00390625" style="0" customWidth="1"/>
    <col min="2" max="2" width="11.00390625" style="0" bestFit="1" customWidth="1"/>
    <col min="3" max="3" width="11.57421875" style="0" bestFit="1" customWidth="1"/>
    <col min="4" max="4" width="11.57421875" style="7" bestFit="1" customWidth="1"/>
    <col min="5" max="5" width="11.57421875" style="7" customWidth="1"/>
    <col min="6" max="7" width="11.00390625" style="7" customWidth="1"/>
    <col min="8" max="8" width="11.00390625" style="0" customWidth="1"/>
    <col min="9" max="14" width="10.8515625" style="0" customWidth="1"/>
    <col min="15" max="15" width="11.140625" style="0" customWidth="1"/>
  </cols>
  <sheetData>
    <row r="1" spans="1:15" ht="13.5" thickBot="1">
      <c r="A1" s="149" t="s">
        <v>92</v>
      </c>
      <c r="B1" s="18" t="s">
        <v>176</v>
      </c>
      <c r="C1" s="185" t="s">
        <v>175</v>
      </c>
      <c r="D1" s="169" t="s">
        <v>168</v>
      </c>
      <c r="E1" s="203">
        <v>43800</v>
      </c>
      <c r="F1" s="225">
        <v>43435</v>
      </c>
      <c r="G1" s="225">
        <v>43070</v>
      </c>
      <c r="H1" s="19">
        <v>42705</v>
      </c>
      <c r="I1" s="19">
        <v>42339</v>
      </c>
      <c r="J1" s="19">
        <v>41974</v>
      </c>
      <c r="K1" s="19">
        <v>41609</v>
      </c>
      <c r="L1" s="19">
        <v>41244</v>
      </c>
      <c r="M1" s="19">
        <v>40878</v>
      </c>
      <c r="N1" s="19">
        <v>40513</v>
      </c>
      <c r="O1" s="150">
        <v>40148</v>
      </c>
    </row>
    <row r="2" spans="1:15" ht="12.75">
      <c r="A2" s="151" t="s">
        <v>8</v>
      </c>
      <c r="B2" s="152"/>
      <c r="C2" s="199"/>
      <c r="D2" s="170"/>
      <c r="E2" s="204"/>
      <c r="F2" s="170"/>
      <c r="G2" s="170"/>
      <c r="H2" s="159"/>
      <c r="I2" s="159"/>
      <c r="J2" s="159"/>
      <c r="K2" s="159"/>
      <c r="L2" s="159"/>
      <c r="M2" s="159"/>
      <c r="N2" s="159"/>
      <c r="O2" s="153"/>
    </row>
    <row r="3" spans="1:15" ht="12.75">
      <c r="A3" s="151" t="s">
        <v>149</v>
      </c>
      <c r="B3" s="152"/>
      <c r="C3" s="199"/>
      <c r="D3" s="170"/>
      <c r="E3" s="204"/>
      <c r="F3" s="170"/>
      <c r="G3" s="170"/>
      <c r="H3" s="159"/>
      <c r="I3" s="159"/>
      <c r="J3" s="159"/>
      <c r="K3" s="159"/>
      <c r="L3" s="159"/>
      <c r="M3" s="159"/>
      <c r="N3" s="159"/>
      <c r="O3" s="153"/>
    </row>
    <row r="4" spans="1:15" ht="12.75">
      <c r="A4" s="151" t="s">
        <v>26</v>
      </c>
      <c r="B4" s="152"/>
      <c r="C4" s="199"/>
      <c r="D4" s="170"/>
      <c r="E4" s="204"/>
      <c r="F4" s="170"/>
      <c r="G4" s="170"/>
      <c r="H4" s="159"/>
      <c r="I4" s="159"/>
      <c r="J4" s="159"/>
      <c r="K4" s="159"/>
      <c r="L4" s="159"/>
      <c r="M4" s="159"/>
      <c r="N4" s="159"/>
      <c r="O4" s="153"/>
    </row>
    <row r="5" spans="1:15" ht="12.75">
      <c r="A5" s="151" t="s">
        <v>25</v>
      </c>
      <c r="B5" s="152"/>
      <c r="C5" s="199"/>
      <c r="D5" s="170"/>
      <c r="E5" s="204"/>
      <c r="F5" s="170"/>
      <c r="G5" s="170"/>
      <c r="H5" s="159"/>
      <c r="I5" s="159"/>
      <c r="J5" s="159"/>
      <c r="K5" s="159"/>
      <c r="L5" s="159"/>
      <c r="M5" s="159"/>
      <c r="N5" s="159"/>
      <c r="O5" s="153"/>
    </row>
    <row r="6" spans="1:15" ht="12.75">
      <c r="A6" s="151" t="s">
        <v>18</v>
      </c>
      <c r="B6" s="152"/>
      <c r="C6" s="199"/>
      <c r="D6" s="170"/>
      <c r="E6" s="204"/>
      <c r="F6" s="170"/>
      <c r="G6" s="170"/>
      <c r="H6" s="159"/>
      <c r="I6" s="159"/>
      <c r="J6" s="159"/>
      <c r="K6" s="159"/>
      <c r="L6" s="159"/>
      <c r="M6" s="159"/>
      <c r="N6" s="159"/>
      <c r="O6" s="153"/>
    </row>
    <row r="7" spans="1:15" ht="12.75">
      <c r="A7" s="151" t="s">
        <v>87</v>
      </c>
      <c r="B7" s="152"/>
      <c r="C7" s="199"/>
      <c r="D7" s="170"/>
      <c r="E7" s="204"/>
      <c r="F7" s="170"/>
      <c r="G7" s="170"/>
      <c r="H7" s="159"/>
      <c r="I7" s="159"/>
      <c r="J7" s="159"/>
      <c r="K7" s="159"/>
      <c r="L7" s="159"/>
      <c r="M7" s="159"/>
      <c r="N7" s="159"/>
      <c r="O7" s="153"/>
    </row>
    <row r="8" spans="1:15" ht="13.5" thickBot="1">
      <c r="A8" s="154" t="s">
        <v>5</v>
      </c>
      <c r="B8" s="155"/>
      <c r="C8" s="200"/>
      <c r="D8" s="171"/>
      <c r="E8" s="205"/>
      <c r="F8" s="171"/>
      <c r="G8" s="171"/>
      <c r="H8" s="202"/>
      <c r="I8" s="159"/>
      <c r="J8" s="159"/>
      <c r="K8" s="159"/>
      <c r="L8" s="159"/>
      <c r="M8" s="159"/>
      <c r="N8" s="159"/>
      <c r="O8" s="153"/>
    </row>
    <row r="9" spans="1:15" ht="13.5" thickBot="1">
      <c r="A9" s="156" t="s">
        <v>93</v>
      </c>
      <c r="B9" s="157"/>
      <c r="C9" s="201"/>
      <c r="D9" s="172"/>
      <c r="E9" s="206"/>
      <c r="F9" s="172"/>
      <c r="G9" s="172"/>
      <c r="H9" s="160"/>
      <c r="I9" s="160"/>
      <c r="J9" s="160"/>
      <c r="K9" s="160"/>
      <c r="L9" s="160"/>
      <c r="M9" s="160"/>
      <c r="N9" s="160"/>
      <c r="O9" s="158"/>
    </row>
    <row r="10" spans="8:15" ht="12.75">
      <c r="H10" s="7"/>
      <c r="I10" s="7"/>
      <c r="J10" s="7"/>
      <c r="K10" s="7"/>
      <c r="L10" s="7"/>
      <c r="M10" s="7"/>
      <c r="N10" s="7"/>
      <c r="O10" s="7"/>
    </row>
    <row r="11" spans="2:15" ht="13.5" thickBot="1">
      <c r="B11" s="3"/>
      <c r="C11" s="3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</row>
    <row r="12" spans="1:15" ht="13.5" thickBot="1">
      <c r="A12" s="38" t="s">
        <v>92</v>
      </c>
      <c r="B12" s="18" t="s">
        <v>176</v>
      </c>
      <c r="C12" s="185" t="s">
        <v>175</v>
      </c>
      <c r="D12" s="169" t="s">
        <v>168</v>
      </c>
      <c r="E12" s="203">
        <v>43800</v>
      </c>
      <c r="F12" s="19">
        <v>43435</v>
      </c>
      <c r="G12" s="19">
        <v>43070</v>
      </c>
      <c r="H12" s="19">
        <v>42705</v>
      </c>
      <c r="I12" s="19">
        <f>I1</f>
        <v>42339</v>
      </c>
      <c r="J12" s="19">
        <f>J1</f>
        <v>41974</v>
      </c>
      <c r="K12" s="19">
        <v>41609</v>
      </c>
      <c r="L12" s="19">
        <v>41244</v>
      </c>
      <c r="M12" s="19">
        <v>40878</v>
      </c>
      <c r="N12" s="19">
        <v>40513</v>
      </c>
      <c r="O12" s="150">
        <v>40148</v>
      </c>
    </row>
    <row r="13" spans="1:15" ht="13.5" thickBot="1">
      <c r="A13" s="41" t="s">
        <v>150</v>
      </c>
      <c r="B13" s="42"/>
      <c r="C13" s="195"/>
      <c r="D13" s="173"/>
      <c r="E13" s="207"/>
      <c r="F13" s="173"/>
      <c r="G13" s="173"/>
      <c r="H13" s="80"/>
      <c r="I13" s="80"/>
      <c r="J13" s="80"/>
      <c r="K13" s="80"/>
      <c r="L13" s="80"/>
      <c r="M13" s="80"/>
      <c r="N13" s="80"/>
      <c r="O13" s="81"/>
    </row>
    <row r="14" spans="1:15" ht="13.5" thickBot="1">
      <c r="A14" s="38" t="s">
        <v>93</v>
      </c>
      <c r="B14" s="54"/>
      <c r="C14" s="192"/>
      <c r="D14" s="174"/>
      <c r="E14" s="208"/>
      <c r="F14" s="174"/>
      <c r="G14" s="174"/>
      <c r="H14" s="111"/>
      <c r="I14" s="111"/>
      <c r="J14" s="111"/>
      <c r="K14" s="111"/>
      <c r="L14" s="111"/>
      <c r="M14" s="111"/>
      <c r="N14" s="111"/>
      <c r="O14" s="142"/>
    </row>
    <row r="15" ht="12.75">
      <c r="A15" s="37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9.28125" style="37" customWidth="1"/>
    <col min="2" max="2" width="10.7109375" style="37" customWidth="1"/>
    <col min="3" max="4" width="11.57421875" style="37" bestFit="1" customWidth="1"/>
    <col min="5" max="5" width="11.57421875" style="37" customWidth="1"/>
    <col min="6" max="7" width="11.140625" style="93" customWidth="1"/>
    <col min="8" max="8" width="10.7109375" style="37" customWidth="1"/>
    <col min="9" max="16" width="10.140625" style="68" bestFit="1" customWidth="1"/>
    <col min="17" max="18" width="10.140625" style="37" bestFit="1" customWidth="1"/>
    <col min="19" max="16384" width="9.140625" style="37" customWidth="1"/>
  </cols>
  <sheetData>
    <row r="1" spans="1:18" s="68" customFormat="1" ht="13.5" thickBot="1">
      <c r="A1" s="38" t="s">
        <v>23</v>
      </c>
      <c r="B1" s="18" t="s">
        <v>176</v>
      </c>
      <c r="C1" s="185" t="s">
        <v>175</v>
      </c>
      <c r="D1" s="64" t="s">
        <v>168</v>
      </c>
      <c r="E1" s="35">
        <v>43800</v>
      </c>
      <c r="F1" s="19">
        <v>43435</v>
      </c>
      <c r="G1" s="19">
        <v>43070</v>
      </c>
      <c r="H1" s="19">
        <v>42705</v>
      </c>
      <c r="I1" s="66">
        <v>42339</v>
      </c>
      <c r="J1" s="66">
        <v>41974</v>
      </c>
      <c r="K1" s="66">
        <v>41609</v>
      </c>
      <c r="L1" s="66">
        <v>41244</v>
      </c>
      <c r="M1" s="66">
        <v>40878</v>
      </c>
      <c r="N1" s="66">
        <v>40513</v>
      </c>
      <c r="O1" s="66">
        <v>40148</v>
      </c>
      <c r="P1" s="66">
        <v>39783</v>
      </c>
      <c r="Q1" s="39">
        <v>39417</v>
      </c>
      <c r="R1" s="107">
        <v>39052</v>
      </c>
    </row>
    <row r="2" spans="1:18" ht="12.75">
      <c r="A2" s="76" t="s">
        <v>126</v>
      </c>
      <c r="B2" s="77">
        <f>(E2-F2)/F2</f>
        <v>0.02938705349094445</v>
      </c>
      <c r="C2" s="211">
        <f>E2-'[1]Spain'!C2</f>
        <v>10391.059481063272</v>
      </c>
      <c r="D2" s="47">
        <f>F2-'[1]Spain'!D2</f>
        <v>11889.301271697524</v>
      </c>
      <c r="E2" s="78">
        <v>27594.059481063272</v>
      </c>
      <c r="F2" s="47">
        <v>26806.301271697524</v>
      </c>
      <c r="G2" s="47">
        <v>18963</v>
      </c>
      <c r="H2" s="47">
        <v>23980.13233051719</v>
      </c>
      <c r="I2" s="47">
        <v>21091.563978834696</v>
      </c>
      <c r="J2" s="47">
        <v>19367.057742851477</v>
      </c>
      <c r="K2" s="47">
        <v>18251.537888850202</v>
      </c>
      <c r="L2" s="47">
        <v>11399</v>
      </c>
      <c r="M2" s="47">
        <v>16300</v>
      </c>
      <c r="N2" s="47">
        <v>16964</v>
      </c>
      <c r="O2" s="47">
        <v>12154</v>
      </c>
      <c r="P2" s="47">
        <v>16054</v>
      </c>
      <c r="Q2" s="47">
        <v>17111</v>
      </c>
      <c r="R2" s="46">
        <v>8901</v>
      </c>
    </row>
    <row r="3" spans="1:18" ht="12.75">
      <c r="A3" s="76" t="s">
        <v>127</v>
      </c>
      <c r="B3" s="77">
        <f aca="true" t="shared" si="0" ref="B3:B8">(E3-F3)/F3</f>
        <v>0.4582050313769965</v>
      </c>
      <c r="C3" s="211">
        <f>E3-'[1]Spain'!C3</f>
        <v>-9299.602066690604</v>
      </c>
      <c r="D3" s="47">
        <f>F3-'[1]Spain'!D3</f>
        <v>-7584.933787121139</v>
      </c>
      <c r="E3" s="78">
        <v>21673.397933309396</v>
      </c>
      <c r="F3" s="47">
        <v>14863.06621287886</v>
      </c>
      <c r="G3" s="47">
        <v>13943</v>
      </c>
      <c r="H3" s="47">
        <v>19024.393281473887</v>
      </c>
      <c r="I3" s="47">
        <v>12068.416704805642</v>
      </c>
      <c r="J3" s="47">
        <v>14446.001697970456</v>
      </c>
      <c r="K3" s="47">
        <v>8142.942660444301</v>
      </c>
      <c r="L3" s="47">
        <v>6545</v>
      </c>
      <c r="M3" s="47">
        <v>11990</v>
      </c>
      <c r="N3" s="47">
        <v>13792</v>
      </c>
      <c r="O3" s="47">
        <v>9512</v>
      </c>
      <c r="P3" s="47">
        <v>13255</v>
      </c>
      <c r="Q3" s="47">
        <v>17419</v>
      </c>
      <c r="R3" s="46">
        <v>6713</v>
      </c>
    </row>
    <row r="4" spans="1:18" ht="12.75">
      <c r="A4" s="76" t="s">
        <v>128</v>
      </c>
      <c r="B4" s="77">
        <f t="shared" si="0"/>
        <v>0.3927889497426091</v>
      </c>
      <c r="C4" s="211">
        <f>E4-'[1]Spain'!C4</f>
        <v>-12976.746007104404</v>
      </c>
      <c r="D4" s="47">
        <f>F4-'[1]Spain'!D4</f>
        <v>-7752.929855401817</v>
      </c>
      <c r="E4" s="78">
        <v>178437.2539928956</v>
      </c>
      <c r="F4" s="47">
        <v>128115.07014459818</v>
      </c>
      <c r="G4" s="47">
        <v>129740</v>
      </c>
      <c r="H4" s="47">
        <v>156729.04370508128</v>
      </c>
      <c r="I4" s="47">
        <v>121790.56843934231</v>
      </c>
      <c r="J4" s="47">
        <v>149574.31837674047</v>
      </c>
      <c r="K4" s="47">
        <v>129405.15906553823</v>
      </c>
      <c r="L4" s="47">
        <v>99596</v>
      </c>
      <c r="M4" s="47">
        <v>145494</v>
      </c>
      <c r="N4" s="47">
        <v>143074</v>
      </c>
      <c r="O4" s="47">
        <v>112319</v>
      </c>
      <c r="P4" s="47">
        <v>140259</v>
      </c>
      <c r="Q4" s="47">
        <v>124954</v>
      </c>
      <c r="R4" s="46">
        <v>120281</v>
      </c>
    </row>
    <row r="5" spans="1:18" ht="12.75">
      <c r="A5" s="76" t="s">
        <v>16</v>
      </c>
      <c r="B5" s="77">
        <f>(E5-F5)/F5</f>
        <v>0.1895229436314514</v>
      </c>
      <c r="C5" s="211">
        <f>E5-'[1]Spain'!C5</f>
        <v>1908.1379247796322</v>
      </c>
      <c r="D5" s="47">
        <f>F5-'[1]Spain'!D5</f>
        <v>-2248.115732293132</v>
      </c>
      <c r="E5" s="78">
        <v>26990.137924779632</v>
      </c>
      <c r="F5" s="47">
        <v>22689.884267706868</v>
      </c>
      <c r="G5" s="47">
        <v>21873</v>
      </c>
      <c r="H5" s="47">
        <v>20887.990238155246</v>
      </c>
      <c r="I5" s="47">
        <v>18453.939691443353</v>
      </c>
      <c r="J5" s="47">
        <v>16680.08860896732</v>
      </c>
      <c r="K5" s="47">
        <v>16809.58674786903</v>
      </c>
      <c r="L5" s="47">
        <v>10204</v>
      </c>
      <c r="M5" s="47">
        <v>11788</v>
      </c>
      <c r="N5" s="47">
        <v>9070</v>
      </c>
      <c r="O5" s="47">
        <v>12329</v>
      </c>
      <c r="P5" s="47">
        <v>9746</v>
      </c>
      <c r="Q5" s="47">
        <v>7898</v>
      </c>
      <c r="R5" s="46">
        <v>6124</v>
      </c>
    </row>
    <row r="6" spans="1:18" ht="12.75">
      <c r="A6" s="116" t="s">
        <v>18</v>
      </c>
      <c r="B6" s="77">
        <f>(E6-F6)/F6</f>
        <v>0.11903434657009782</v>
      </c>
      <c r="C6" s="211">
        <f>E6-'[1]Spain'!C6</f>
        <v>-59.98848840589926</v>
      </c>
      <c r="D6" s="47">
        <f>F6-'[1]Spain'!D6</f>
        <v>-1579.312352910656</v>
      </c>
      <c r="E6" s="78">
        <v>19745.0115115941</v>
      </c>
      <c r="F6" s="47">
        <v>17644.687647089344</v>
      </c>
      <c r="G6" s="47">
        <v>16224</v>
      </c>
      <c r="H6" s="47">
        <v>16862.203924092486</v>
      </c>
      <c r="I6" s="117">
        <v>16693.184859854653</v>
      </c>
      <c r="J6" s="117">
        <v>15730.251222251934</v>
      </c>
      <c r="K6" s="117">
        <v>13443.717007729632</v>
      </c>
      <c r="L6" s="117">
        <v>9836</v>
      </c>
      <c r="M6" s="117">
        <v>15718</v>
      </c>
      <c r="N6" s="117">
        <v>17463</v>
      </c>
      <c r="O6" s="117">
        <v>14600</v>
      </c>
      <c r="P6" s="117">
        <v>28559</v>
      </c>
      <c r="Q6" s="47">
        <v>23082</v>
      </c>
      <c r="R6" s="46">
        <v>22290</v>
      </c>
    </row>
    <row r="7" spans="1:18" ht="13.5" thickBot="1">
      <c r="A7" s="119" t="s">
        <v>58</v>
      </c>
      <c r="B7" s="83">
        <f t="shared" si="0"/>
        <v>0.44027082024091</v>
      </c>
      <c r="C7" s="212">
        <f>E7-'[1]Spain'!C7</f>
        <v>13046.52</v>
      </c>
      <c r="D7" s="85">
        <f>F7-'[1]Spain'!D7</f>
        <v>13421.255000000001</v>
      </c>
      <c r="E7" s="84">
        <v>22723.52</v>
      </c>
      <c r="F7" s="85">
        <v>15777.255000000001</v>
      </c>
      <c r="G7" s="85">
        <v>13639</v>
      </c>
      <c r="H7" s="85">
        <v>11304</v>
      </c>
      <c r="I7" s="120">
        <v>10992.6</v>
      </c>
      <c r="J7" s="120">
        <v>11292.54</v>
      </c>
      <c r="K7" s="120">
        <v>9866.527</v>
      </c>
      <c r="L7" s="120">
        <v>8275</v>
      </c>
      <c r="M7" s="120">
        <v>11292</v>
      </c>
      <c r="N7" s="120">
        <v>8820</v>
      </c>
      <c r="O7" s="120">
        <v>7850</v>
      </c>
      <c r="P7" s="120">
        <v>9242</v>
      </c>
      <c r="Q7" s="85">
        <v>7696</v>
      </c>
      <c r="R7" s="52">
        <v>6984</v>
      </c>
    </row>
    <row r="8" spans="1:18" ht="13.5" thickBot="1">
      <c r="A8" s="121" t="s">
        <v>22</v>
      </c>
      <c r="B8" s="87">
        <f t="shared" si="0"/>
        <v>0.31548757323565707</v>
      </c>
      <c r="C8" s="213">
        <f>E8-'[1]Spain'!C8</f>
        <v>3009.380843641993</v>
      </c>
      <c r="D8" s="89">
        <f>F8-'[1]Spain'!D8</f>
        <v>6145</v>
      </c>
      <c r="E8" s="88">
        <f>SUM(E2:E7)</f>
        <v>297163.380843642</v>
      </c>
      <c r="F8" s="89">
        <v>225896</v>
      </c>
      <c r="G8" s="89">
        <v>214382</v>
      </c>
      <c r="H8" s="89">
        <f>SUM(H2:H7)</f>
        <v>248787.76347932007</v>
      </c>
      <c r="I8" s="89">
        <f>SUM(I2:I7)</f>
        <v>201090.27367428067</v>
      </c>
      <c r="J8" s="89">
        <f>SUM(J2:J7)</f>
        <v>227090.25764878167</v>
      </c>
      <c r="K8" s="89">
        <f>SUM(K2:K7)</f>
        <v>195919.4703704314</v>
      </c>
      <c r="L8" s="89">
        <f>SUM(L2:L7)</f>
        <v>145855</v>
      </c>
      <c r="M8" s="89">
        <f aca="true" t="shared" si="1" ref="M8:R8">SUM(M2:M7)</f>
        <v>212582</v>
      </c>
      <c r="N8" s="89">
        <f t="shared" si="1"/>
        <v>209183</v>
      </c>
      <c r="O8" s="89">
        <f t="shared" si="1"/>
        <v>168764</v>
      </c>
      <c r="P8" s="89">
        <f t="shared" si="1"/>
        <v>217115</v>
      </c>
      <c r="Q8" s="89">
        <f t="shared" si="1"/>
        <v>198160</v>
      </c>
      <c r="R8" s="112">
        <f t="shared" si="1"/>
        <v>171293</v>
      </c>
    </row>
    <row r="9" spans="2:16" s="93" customFormat="1" ht="12.75">
      <c r="B9" s="91"/>
      <c r="C9" s="91"/>
      <c r="D9" s="91"/>
      <c r="E9" s="91"/>
      <c r="F9" s="91"/>
      <c r="G9" s="91"/>
      <c r="H9" s="91"/>
      <c r="I9" s="74"/>
      <c r="J9" s="74"/>
      <c r="K9" s="74"/>
      <c r="L9" s="74"/>
      <c r="M9" s="74"/>
      <c r="N9" s="74"/>
      <c r="O9" s="74"/>
      <c r="P9" s="74"/>
    </row>
    <row r="10" spans="2:16" s="93" customFormat="1" ht="13.5" thickBot="1">
      <c r="B10" s="91"/>
      <c r="C10" s="91"/>
      <c r="D10" s="91"/>
      <c r="E10" s="91"/>
      <c r="F10" s="91"/>
      <c r="G10" s="91"/>
      <c r="H10" s="91"/>
      <c r="I10" s="74"/>
      <c r="J10" s="74"/>
      <c r="K10" s="74"/>
      <c r="L10" s="74"/>
      <c r="M10" s="74"/>
      <c r="N10" s="74"/>
      <c r="O10" s="74"/>
      <c r="P10" s="74"/>
    </row>
    <row r="11" spans="1:18" s="68" customFormat="1" ht="13.5" thickBot="1">
      <c r="A11" s="38" t="s">
        <v>24</v>
      </c>
      <c r="B11" s="18" t="s">
        <v>176</v>
      </c>
      <c r="C11" s="185" t="s">
        <v>175</v>
      </c>
      <c r="D11" s="64" t="s">
        <v>168</v>
      </c>
      <c r="E11" s="35">
        <v>43800</v>
      </c>
      <c r="F11" s="19">
        <v>43435</v>
      </c>
      <c r="G11" s="19">
        <v>43070</v>
      </c>
      <c r="H11" s="19">
        <v>42705</v>
      </c>
      <c r="I11" s="66">
        <f>I1</f>
        <v>42339</v>
      </c>
      <c r="J11" s="66">
        <f>J1</f>
        <v>41974</v>
      </c>
      <c r="K11" s="66">
        <v>41609</v>
      </c>
      <c r="L11" s="66">
        <v>41244</v>
      </c>
      <c r="M11" s="66">
        <v>40878</v>
      </c>
      <c r="N11" s="66">
        <v>40513</v>
      </c>
      <c r="O11" s="66">
        <v>40148</v>
      </c>
      <c r="P11" s="66">
        <v>39783</v>
      </c>
      <c r="Q11" s="39">
        <v>39417</v>
      </c>
      <c r="R11" s="107">
        <v>39052</v>
      </c>
    </row>
    <row r="12" spans="1:18" ht="12.75">
      <c r="A12" s="76" t="s">
        <v>37</v>
      </c>
      <c r="B12" s="77">
        <f aca="true" t="shared" si="2" ref="B12:B17">(E12-F12)/F12</f>
        <v>0.6737414751432202</v>
      </c>
      <c r="C12" s="211">
        <f>E12-'[1]Spain'!C12</f>
        <v>-254.98703688647947</v>
      </c>
      <c r="D12" s="47">
        <f>F12-'[1]Spain'!D12</f>
        <v>-1686.5548795401937</v>
      </c>
      <c r="E12" s="78">
        <v>6294.0129631135205</v>
      </c>
      <c r="F12" s="47">
        <v>3760.4451204598063</v>
      </c>
      <c r="G12" s="47">
        <v>5055</v>
      </c>
      <c r="H12" s="47">
        <v>5129.39371472157</v>
      </c>
      <c r="I12" s="47">
        <v>3983.7321032926498</v>
      </c>
      <c r="J12" s="47">
        <v>4652</v>
      </c>
      <c r="K12" s="47">
        <v>8768.206793522791</v>
      </c>
      <c r="L12" s="47">
        <v>4190</v>
      </c>
      <c r="M12" s="47">
        <v>9131</v>
      </c>
      <c r="N12" s="47">
        <v>7869</v>
      </c>
      <c r="O12" s="47">
        <v>7480</v>
      </c>
      <c r="P12" s="47">
        <v>6250</v>
      </c>
      <c r="Q12" s="47">
        <v>8339</v>
      </c>
      <c r="R12" s="46">
        <v>9919</v>
      </c>
    </row>
    <row r="13" spans="1:18" ht="12.75">
      <c r="A13" s="76" t="s">
        <v>38</v>
      </c>
      <c r="B13" s="77">
        <f t="shared" si="2"/>
        <v>-0.24088699851254294</v>
      </c>
      <c r="C13" s="211">
        <f>E13-'[1]Spain'!C13</f>
        <v>-1576.2357177144195</v>
      </c>
      <c r="D13" s="47">
        <f>F13-'[1]Spain'!D13</f>
        <v>-2631.2697038595006</v>
      </c>
      <c r="E13" s="78">
        <v>6119.7642822855805</v>
      </c>
      <c r="F13" s="47">
        <v>8061.730296140499</v>
      </c>
      <c r="G13" s="47">
        <v>12358</v>
      </c>
      <c r="H13" s="47">
        <v>13998.002729425983</v>
      </c>
      <c r="I13" s="47">
        <v>9967.974369255193</v>
      </c>
      <c r="J13" s="47">
        <v>14886</v>
      </c>
      <c r="K13" s="47">
        <v>15053.32890977768</v>
      </c>
      <c r="L13" s="47">
        <v>11631</v>
      </c>
      <c r="M13" s="47">
        <v>19399</v>
      </c>
      <c r="N13" s="47">
        <v>25304</v>
      </c>
      <c r="O13" s="47">
        <v>23226</v>
      </c>
      <c r="P13" s="47">
        <v>17519</v>
      </c>
      <c r="Q13" s="47">
        <v>36535</v>
      </c>
      <c r="R13" s="46">
        <v>33634</v>
      </c>
    </row>
    <row r="14" spans="1:18" ht="12.75">
      <c r="A14" s="76" t="s">
        <v>6</v>
      </c>
      <c r="B14" s="77">
        <f t="shared" si="2"/>
        <v>0.12064423692278814</v>
      </c>
      <c r="C14" s="211">
        <f>E14-'[1]Spain'!C14</f>
        <v>-4778.381734894756</v>
      </c>
      <c r="D14" s="47">
        <f>F14-'[1]Spain'!D14</f>
        <v>-6408.795756457752</v>
      </c>
      <c r="E14" s="78">
        <v>60585.618265105244</v>
      </c>
      <c r="F14" s="47">
        <v>54063.20424354225</v>
      </c>
      <c r="G14" s="47">
        <v>63233</v>
      </c>
      <c r="H14" s="47">
        <v>54244.45931730084</v>
      </c>
      <c r="I14" s="47">
        <v>50763.45752550244</v>
      </c>
      <c r="J14" s="47">
        <v>70184</v>
      </c>
      <c r="K14" s="47">
        <v>79212.41709903683</v>
      </c>
      <c r="L14" s="47">
        <v>49318</v>
      </c>
      <c r="M14" s="47">
        <v>85133</v>
      </c>
      <c r="N14" s="47">
        <v>81939</v>
      </c>
      <c r="O14" s="47">
        <v>51541</v>
      </c>
      <c r="P14" s="47">
        <v>68293</v>
      </c>
      <c r="Q14" s="47">
        <v>47416</v>
      </c>
      <c r="R14" s="46">
        <v>64099</v>
      </c>
    </row>
    <row r="15" spans="1:18" ht="12.75">
      <c r="A15" s="76" t="s">
        <v>129</v>
      </c>
      <c r="B15" s="77">
        <f t="shared" si="2"/>
        <v>-0.4861014036108861</v>
      </c>
      <c r="C15" s="211">
        <f>E15-'[1]Spain'!C15</f>
        <v>-270.47025117934965</v>
      </c>
      <c r="D15" s="47">
        <f>F15-'[1]Spain'!D15</f>
        <v>-1486.6277671732473</v>
      </c>
      <c r="E15" s="78">
        <v>271.52974882065035</v>
      </c>
      <c r="F15" s="47">
        <v>528.3722328267528</v>
      </c>
      <c r="G15" s="47">
        <v>0</v>
      </c>
      <c r="H15" s="47">
        <v>298.1898832777133</v>
      </c>
      <c r="I15" s="47">
        <v>67.10896045883027</v>
      </c>
      <c r="J15" s="47">
        <v>92</v>
      </c>
      <c r="K15" s="47">
        <v>1086.949602544162</v>
      </c>
      <c r="L15" s="47">
        <v>0</v>
      </c>
      <c r="M15" s="47">
        <v>81</v>
      </c>
      <c r="N15" s="47">
        <v>37</v>
      </c>
      <c r="O15" s="47">
        <v>73</v>
      </c>
      <c r="P15" s="47">
        <v>183</v>
      </c>
      <c r="Q15" s="47">
        <v>0</v>
      </c>
      <c r="R15" s="46">
        <v>0</v>
      </c>
    </row>
    <row r="16" spans="1:18" ht="13.5" thickBot="1">
      <c r="A16" s="82" t="s">
        <v>58</v>
      </c>
      <c r="B16" s="83">
        <f t="shared" si="2"/>
        <v>0.08980793917865901</v>
      </c>
      <c r="C16" s="212">
        <f>E16-'[1]Spain'!C16</f>
        <v>-2886.0427423698684</v>
      </c>
      <c r="D16" s="85">
        <f>F16-'[1]Spain'!D16</f>
        <v>-7386.67361957418</v>
      </c>
      <c r="E16" s="84">
        <v>6062.957257630132</v>
      </c>
      <c r="F16" s="85">
        <v>5563.32638042582</v>
      </c>
      <c r="G16" s="85">
        <v>5928</v>
      </c>
      <c r="H16" s="85">
        <v>6130.276752904177</v>
      </c>
      <c r="I16" s="85">
        <v>5543.960882821053</v>
      </c>
      <c r="J16" s="85">
        <v>5878</v>
      </c>
      <c r="K16" s="85">
        <v>7440.981382435972</v>
      </c>
      <c r="L16" s="85">
        <v>3929</v>
      </c>
      <c r="M16" s="85">
        <v>12037</v>
      </c>
      <c r="N16" s="85">
        <v>7887</v>
      </c>
      <c r="O16" s="85">
        <v>5822</v>
      </c>
      <c r="P16" s="85">
        <v>7348</v>
      </c>
      <c r="Q16" s="85">
        <v>11657</v>
      </c>
      <c r="R16" s="52">
        <v>13238</v>
      </c>
    </row>
    <row r="17" spans="1:18" ht="13.5" thickBot="1">
      <c r="A17" s="53" t="s">
        <v>22</v>
      </c>
      <c r="B17" s="87">
        <f t="shared" si="2"/>
        <v>0.10222688836494286</v>
      </c>
      <c r="C17" s="213">
        <f>E17-'[1]Spain'!C17</f>
        <v>-9766.117483044873</v>
      </c>
      <c r="D17" s="89">
        <f>F17-'[1]Spain'!D17</f>
        <v>-19601</v>
      </c>
      <c r="E17" s="88">
        <f>SUM(E12:E16)</f>
        <v>79333.88251695513</v>
      </c>
      <c r="F17" s="89">
        <v>71976</v>
      </c>
      <c r="G17" s="89">
        <v>86574</v>
      </c>
      <c r="H17" s="89">
        <f>SUM(H12:H16)</f>
        <v>79800.32239763027</v>
      </c>
      <c r="I17" s="89">
        <f>SUM(I12:I16)</f>
        <v>70326.23384133016</v>
      </c>
      <c r="J17" s="89">
        <f>SUM(J12:J16)</f>
        <v>95692</v>
      </c>
      <c r="K17" s="89">
        <f>SUM(K12:K16)</f>
        <v>111561.88378731743</v>
      </c>
      <c r="L17" s="89">
        <f>SUM(L12:L16)</f>
        <v>69068</v>
      </c>
      <c r="M17" s="89">
        <f aca="true" t="shared" si="3" ref="M17:R17">SUM(M12:M16)</f>
        <v>125781</v>
      </c>
      <c r="N17" s="89">
        <f t="shared" si="3"/>
        <v>123036</v>
      </c>
      <c r="O17" s="89">
        <f t="shared" si="3"/>
        <v>88142</v>
      </c>
      <c r="P17" s="89">
        <f t="shared" si="3"/>
        <v>99593</v>
      </c>
      <c r="Q17" s="89">
        <f t="shared" si="3"/>
        <v>103947</v>
      </c>
      <c r="R17" s="112">
        <f t="shared" si="3"/>
        <v>120890</v>
      </c>
    </row>
    <row r="21" spans="4:24" ht="12.75">
      <c r="D21" s="68"/>
      <c r="E21" s="68"/>
      <c r="F21" s="74"/>
      <c r="G21" s="74"/>
      <c r="H21" s="68"/>
      <c r="Q21" s="68"/>
      <c r="R21" s="68"/>
      <c r="S21" s="68"/>
      <c r="T21" s="68"/>
      <c r="U21" s="68"/>
      <c r="V21" s="68"/>
      <c r="W21" s="68"/>
      <c r="X21" s="68"/>
    </row>
    <row r="22" spans="4:24" ht="12.75">
      <c r="D22" s="68"/>
      <c r="E22" s="68"/>
      <c r="F22" s="74"/>
      <c r="G22" s="74"/>
      <c r="H22" s="68"/>
      <c r="Q22" s="68"/>
      <c r="R22" s="68"/>
      <c r="S22" s="68"/>
      <c r="T22" s="68"/>
      <c r="U22" s="68"/>
      <c r="V22" s="68"/>
      <c r="W22" s="68"/>
      <c r="X22" s="68"/>
    </row>
    <row r="23" spans="4:24" ht="12.75">
      <c r="D23" s="68"/>
      <c r="E23" s="68"/>
      <c r="F23" s="74"/>
      <c r="G23" s="74"/>
      <c r="H23" s="68"/>
      <c r="Q23" s="68"/>
      <c r="R23" s="68"/>
      <c r="S23" s="68"/>
      <c r="T23" s="68"/>
      <c r="U23" s="68"/>
      <c r="V23" s="68"/>
      <c r="W23" s="68"/>
      <c r="X23" s="68"/>
    </row>
    <row r="24" spans="4:24" ht="12.75">
      <c r="D24" s="68"/>
      <c r="E24" s="68"/>
      <c r="F24" s="74"/>
      <c r="G24" s="74"/>
      <c r="H24" s="68"/>
      <c r="Q24" s="68"/>
      <c r="R24" s="68"/>
      <c r="S24" s="68"/>
      <c r="T24" s="68"/>
      <c r="U24" s="68"/>
      <c r="V24" s="68"/>
      <c r="W24" s="68"/>
      <c r="X24" s="68"/>
    </row>
    <row r="25" spans="4:24" ht="12.75">
      <c r="D25" s="68"/>
      <c r="E25" s="68"/>
      <c r="F25" s="74"/>
      <c r="G25" s="74"/>
      <c r="H25" s="68"/>
      <c r="Q25" s="68"/>
      <c r="R25" s="68"/>
      <c r="S25" s="68"/>
      <c r="T25" s="68"/>
      <c r="U25" s="68"/>
      <c r="V25" s="68"/>
      <c r="W25" s="68"/>
      <c r="X25" s="68"/>
    </row>
    <row r="26" spans="4:24" ht="12.75">
      <c r="D26" s="68"/>
      <c r="E26" s="68"/>
      <c r="F26" s="74"/>
      <c r="G26" s="74"/>
      <c r="H26" s="68"/>
      <c r="Q26" s="68"/>
      <c r="R26" s="68"/>
      <c r="S26" s="68"/>
      <c r="T26" s="68"/>
      <c r="U26" s="68"/>
      <c r="V26" s="68"/>
      <c r="W26" s="68"/>
      <c r="X26" s="68"/>
    </row>
    <row r="27" spans="4:24" ht="12.75">
      <c r="D27" s="68"/>
      <c r="E27" s="68"/>
      <c r="F27" s="74"/>
      <c r="G27" s="74"/>
      <c r="H27" s="68"/>
      <c r="Q27" s="68"/>
      <c r="R27" s="68"/>
      <c r="S27" s="68"/>
      <c r="T27" s="68"/>
      <c r="U27" s="68"/>
      <c r="V27" s="68"/>
      <c r="W27" s="68"/>
      <c r="X27" s="68"/>
    </row>
    <row r="28" spans="4:24" ht="12.75">
      <c r="D28" s="68"/>
      <c r="E28" s="68"/>
      <c r="F28" s="74"/>
      <c r="G28" s="74"/>
      <c r="H28" s="68"/>
      <c r="Q28" s="68"/>
      <c r="R28" s="68"/>
      <c r="S28" s="68"/>
      <c r="T28" s="68"/>
      <c r="U28" s="68"/>
      <c r="V28" s="68"/>
      <c r="W28" s="68"/>
      <c r="X28" s="68"/>
    </row>
    <row r="29" spans="4:24" ht="12.75">
      <c r="D29" s="68"/>
      <c r="E29" s="68"/>
      <c r="F29" s="74"/>
      <c r="G29" s="74"/>
      <c r="H29" s="68"/>
      <c r="Q29" s="68"/>
      <c r="R29" s="68"/>
      <c r="S29" s="68"/>
      <c r="T29" s="68"/>
      <c r="U29" s="68"/>
      <c r="V29" s="68"/>
      <c r="W29" s="68"/>
      <c r="X29" s="68"/>
    </row>
    <row r="30" spans="4:24" ht="12.75">
      <c r="D30" s="68"/>
      <c r="E30" s="68"/>
      <c r="F30" s="74"/>
      <c r="G30" s="74"/>
      <c r="H30" s="68"/>
      <c r="Q30" s="68"/>
      <c r="R30" s="68"/>
      <c r="S30" s="68"/>
      <c r="T30" s="68"/>
      <c r="U30" s="68"/>
      <c r="V30" s="68"/>
      <c r="W30" s="68"/>
      <c r="X30" s="68"/>
    </row>
    <row r="31" spans="4:24" ht="12.75">
      <c r="D31" s="68"/>
      <c r="E31" s="68"/>
      <c r="F31" s="74"/>
      <c r="G31" s="74"/>
      <c r="H31" s="68"/>
      <c r="Q31" s="68"/>
      <c r="R31" s="68"/>
      <c r="S31" s="68"/>
      <c r="T31" s="68"/>
      <c r="U31" s="68"/>
      <c r="V31" s="68"/>
      <c r="W31" s="68"/>
      <c r="X31" s="68"/>
    </row>
    <row r="32" spans="4:24" ht="12.75">
      <c r="D32" s="68"/>
      <c r="E32" s="68"/>
      <c r="F32" s="74"/>
      <c r="G32" s="74"/>
      <c r="H32" s="68"/>
      <c r="Q32" s="68"/>
      <c r="R32" s="68"/>
      <c r="S32" s="68"/>
      <c r="T32" s="68"/>
      <c r="U32" s="68"/>
      <c r="V32" s="68"/>
      <c r="W32" s="68"/>
      <c r="X32" s="68"/>
    </row>
    <row r="33" spans="4:24" ht="12.75">
      <c r="D33" s="68"/>
      <c r="E33" s="68"/>
      <c r="F33" s="74"/>
      <c r="G33" s="74"/>
      <c r="H33" s="68"/>
      <c r="Q33" s="68"/>
      <c r="R33" s="68"/>
      <c r="S33" s="68"/>
      <c r="T33" s="68"/>
      <c r="U33" s="68"/>
      <c r="V33" s="68"/>
      <c r="W33" s="68"/>
      <c r="X33" s="68"/>
    </row>
    <row r="34" spans="4:24" ht="12.75">
      <c r="D34" s="68"/>
      <c r="E34" s="68"/>
      <c r="F34" s="74"/>
      <c r="G34" s="74"/>
      <c r="H34" s="68"/>
      <c r="Q34" s="68"/>
      <c r="R34" s="68"/>
      <c r="S34" s="68"/>
      <c r="T34" s="68"/>
      <c r="U34" s="68"/>
      <c r="V34" s="68"/>
      <c r="W34" s="68"/>
      <c r="X34" s="68"/>
    </row>
    <row r="35" spans="4:24" ht="12.75">
      <c r="D35" s="68"/>
      <c r="E35" s="68"/>
      <c r="F35" s="74"/>
      <c r="G35" s="74"/>
      <c r="H35" s="68"/>
      <c r="Q35" s="68"/>
      <c r="R35" s="68"/>
      <c r="S35" s="68"/>
      <c r="T35" s="68"/>
      <c r="U35" s="68"/>
      <c r="V35" s="68"/>
      <c r="W35" s="68"/>
      <c r="X35" s="6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9.28125" style="37" customWidth="1"/>
    <col min="2" max="2" width="10.7109375" style="37" customWidth="1"/>
    <col min="3" max="4" width="11.57421875" style="37" bestFit="1" customWidth="1"/>
    <col min="5" max="5" width="11.57421875" style="37" customWidth="1"/>
    <col min="6" max="7" width="10.7109375" style="93" customWidth="1"/>
    <col min="8" max="8" width="10.140625" style="37" bestFit="1" customWidth="1"/>
    <col min="9" max="16" width="10.140625" style="68" bestFit="1" customWidth="1"/>
    <col min="17" max="18" width="10.140625" style="37" bestFit="1" customWidth="1"/>
    <col min="19" max="16384" width="9.140625" style="37" customWidth="1"/>
  </cols>
  <sheetData>
    <row r="1" spans="1:18" s="68" customFormat="1" ht="13.5" thickBot="1">
      <c r="A1" s="38" t="s">
        <v>23</v>
      </c>
      <c r="B1" s="18" t="s">
        <v>176</v>
      </c>
      <c r="C1" s="185" t="s">
        <v>175</v>
      </c>
      <c r="D1" s="64" t="s">
        <v>168</v>
      </c>
      <c r="E1" s="35">
        <v>43800</v>
      </c>
      <c r="F1" s="19">
        <v>43435</v>
      </c>
      <c r="G1" s="19">
        <v>43070</v>
      </c>
      <c r="H1" s="19">
        <v>42705</v>
      </c>
      <c r="I1" s="66">
        <v>42339</v>
      </c>
      <c r="J1" s="66">
        <v>41974</v>
      </c>
      <c r="K1" s="66">
        <v>41609</v>
      </c>
      <c r="L1" s="66">
        <v>41244</v>
      </c>
      <c r="M1" s="66">
        <v>40878</v>
      </c>
      <c r="N1" s="66">
        <v>40513</v>
      </c>
      <c r="O1" s="66">
        <v>40148</v>
      </c>
      <c r="P1" s="66">
        <v>39783</v>
      </c>
      <c r="Q1" s="39">
        <v>39417</v>
      </c>
      <c r="R1" s="107">
        <v>39052</v>
      </c>
    </row>
    <row r="2" spans="1:18" ht="12.75">
      <c r="A2" s="76" t="s">
        <v>3</v>
      </c>
      <c r="B2" s="77">
        <f aca="true" t="shared" si="0" ref="B2:B19">(E2-F2)/F2</f>
        <v>-0.6936585365853658</v>
      </c>
      <c r="C2" s="211">
        <f>E2-'[1]Switzerland'!C2</f>
        <v>-540</v>
      </c>
      <c r="D2" s="47">
        <f>F2-'[1]Switzerland'!D2</f>
        <v>-422</v>
      </c>
      <c r="E2" s="227">
        <v>314</v>
      </c>
      <c r="F2" s="47">
        <v>1025</v>
      </c>
      <c r="G2" s="47">
        <v>27</v>
      </c>
      <c r="H2" s="47">
        <v>708</v>
      </c>
      <c r="I2" s="47">
        <v>353</v>
      </c>
      <c r="J2" s="47">
        <v>466</v>
      </c>
      <c r="K2" s="47">
        <v>466</v>
      </c>
      <c r="L2" s="47">
        <v>472</v>
      </c>
      <c r="M2" s="47">
        <v>661</v>
      </c>
      <c r="N2" s="47">
        <v>648</v>
      </c>
      <c r="O2" s="47">
        <v>220</v>
      </c>
      <c r="P2" s="47">
        <v>1541</v>
      </c>
      <c r="Q2" s="47">
        <v>1487</v>
      </c>
      <c r="R2" s="46">
        <v>970</v>
      </c>
    </row>
    <row r="3" spans="1:18" ht="12.75">
      <c r="A3" s="76" t="s">
        <v>10</v>
      </c>
      <c r="B3" s="77">
        <f t="shared" si="0"/>
        <v>-0.1569209458790937</v>
      </c>
      <c r="C3" s="211">
        <f>E3-'[1]Switzerland'!C3</f>
        <v>971</v>
      </c>
      <c r="D3" s="47">
        <f>F3-'[1]Switzerland'!D3</f>
        <v>198</v>
      </c>
      <c r="E3" s="227">
        <v>8521</v>
      </c>
      <c r="F3" s="47">
        <v>10107</v>
      </c>
      <c r="G3" s="47">
        <v>5303</v>
      </c>
      <c r="H3" s="47">
        <v>9217</v>
      </c>
      <c r="I3" s="47">
        <v>9661</v>
      </c>
      <c r="J3" s="47">
        <v>9134</v>
      </c>
      <c r="K3" s="47">
        <v>9931</v>
      </c>
      <c r="L3" s="47">
        <v>9102</v>
      </c>
      <c r="M3" s="47">
        <v>9293</v>
      </c>
      <c r="N3" s="47">
        <v>8420</v>
      </c>
      <c r="O3" s="47">
        <v>8606</v>
      </c>
      <c r="P3" s="47">
        <v>6221</v>
      </c>
      <c r="Q3" s="47">
        <v>6276</v>
      </c>
      <c r="R3" s="46">
        <v>5216</v>
      </c>
    </row>
    <row r="4" spans="1:18" ht="12.75">
      <c r="A4" s="76" t="s">
        <v>4</v>
      </c>
      <c r="B4" s="77">
        <f t="shared" si="0"/>
        <v>-0.5565476190476191</v>
      </c>
      <c r="C4" s="211">
        <f>E4-'[1]Switzerland'!C4</f>
        <v>-78</v>
      </c>
      <c r="D4" s="47">
        <f>F4-'[1]Switzerland'!D4</f>
        <v>-190</v>
      </c>
      <c r="E4" s="227">
        <v>149</v>
      </c>
      <c r="F4" s="47">
        <v>336</v>
      </c>
      <c r="G4" s="47">
        <v>0</v>
      </c>
      <c r="H4" s="47">
        <v>78</v>
      </c>
      <c r="I4" s="47">
        <v>15</v>
      </c>
      <c r="J4" s="47">
        <v>0</v>
      </c>
      <c r="K4" s="47">
        <v>19</v>
      </c>
      <c r="L4" s="47">
        <v>3</v>
      </c>
      <c r="M4" s="47">
        <v>334</v>
      </c>
      <c r="N4" s="47">
        <v>44</v>
      </c>
      <c r="O4" s="47">
        <v>55</v>
      </c>
      <c r="P4" s="47">
        <v>210</v>
      </c>
      <c r="Q4" s="47">
        <v>295</v>
      </c>
      <c r="R4" s="46">
        <v>196</v>
      </c>
    </row>
    <row r="5" spans="1:18" ht="12.75">
      <c r="A5" s="76" t="s">
        <v>1</v>
      </c>
      <c r="B5" s="77">
        <f t="shared" si="0"/>
        <v>-0.4666666666666667</v>
      </c>
      <c r="C5" s="211">
        <f>E5-'[1]Switzerland'!C5</f>
        <v>-18</v>
      </c>
      <c r="D5" s="47">
        <f>F5-'[1]Switzerland'!D5</f>
        <v>-78</v>
      </c>
      <c r="E5" s="227">
        <v>16</v>
      </c>
      <c r="F5" s="47">
        <v>30</v>
      </c>
      <c r="G5" s="47">
        <v>12</v>
      </c>
      <c r="H5" s="47">
        <v>154</v>
      </c>
      <c r="I5" s="47">
        <v>7</v>
      </c>
      <c r="J5" s="47">
        <v>14</v>
      </c>
      <c r="K5" s="47">
        <v>145</v>
      </c>
      <c r="L5" s="47">
        <v>19</v>
      </c>
      <c r="M5" s="47">
        <v>203</v>
      </c>
      <c r="N5" s="47">
        <v>26</v>
      </c>
      <c r="O5" s="47">
        <v>163</v>
      </c>
      <c r="P5" s="47">
        <v>85</v>
      </c>
      <c r="Q5" s="47">
        <v>259</v>
      </c>
      <c r="R5" s="46">
        <v>212</v>
      </c>
    </row>
    <row r="6" spans="1:18" ht="12.75">
      <c r="A6" s="76" t="s">
        <v>8</v>
      </c>
      <c r="B6" s="77">
        <f t="shared" si="0"/>
        <v>-0.0612299110107584</v>
      </c>
      <c r="C6" s="211">
        <f>E6-'[1]Switzerland'!C6</f>
        <v>-2324</v>
      </c>
      <c r="D6" s="47">
        <f>F6-'[1]Switzerland'!D6</f>
        <v>-2767</v>
      </c>
      <c r="E6" s="227">
        <v>21204</v>
      </c>
      <c r="F6" s="47">
        <v>22587</v>
      </c>
      <c r="G6" s="47">
        <v>13579</v>
      </c>
      <c r="H6" s="47">
        <v>16644</v>
      </c>
      <c r="I6" s="47">
        <v>19346</v>
      </c>
      <c r="J6" s="47">
        <v>17440</v>
      </c>
      <c r="K6" s="47">
        <v>19119</v>
      </c>
      <c r="L6" s="47">
        <v>17301</v>
      </c>
      <c r="M6" s="47">
        <v>20827</v>
      </c>
      <c r="N6" s="47">
        <v>16958</v>
      </c>
      <c r="O6" s="47">
        <v>19454</v>
      </c>
      <c r="P6" s="47">
        <v>13596</v>
      </c>
      <c r="Q6" s="47">
        <v>16457</v>
      </c>
      <c r="R6" s="46">
        <v>12927</v>
      </c>
    </row>
    <row r="7" spans="1:18" ht="12.75">
      <c r="A7" s="76" t="s">
        <v>130</v>
      </c>
      <c r="B7" s="77">
        <f t="shared" si="0"/>
        <v>-0.42857142857142855</v>
      </c>
      <c r="C7" s="211">
        <f>E7-'[1]Switzerland'!C7</f>
        <v>1</v>
      </c>
      <c r="D7" s="47">
        <f>F7-'[1]Switzerland'!D7</f>
        <v>-67</v>
      </c>
      <c r="E7" s="227">
        <v>68</v>
      </c>
      <c r="F7" s="47">
        <v>119</v>
      </c>
      <c r="G7" s="47">
        <v>36</v>
      </c>
      <c r="H7" s="47">
        <v>121</v>
      </c>
      <c r="I7" s="47">
        <v>184</v>
      </c>
      <c r="J7" s="47">
        <v>105</v>
      </c>
      <c r="K7" s="47">
        <v>187</v>
      </c>
      <c r="L7" s="47">
        <v>183</v>
      </c>
      <c r="M7" s="47">
        <v>215</v>
      </c>
      <c r="N7" s="47">
        <v>547</v>
      </c>
      <c r="O7" s="47">
        <v>379</v>
      </c>
      <c r="P7" s="47">
        <v>677</v>
      </c>
      <c r="Q7" s="47">
        <v>514</v>
      </c>
      <c r="R7" s="46">
        <v>649</v>
      </c>
    </row>
    <row r="8" spans="1:18" ht="12.75">
      <c r="A8" s="116" t="s">
        <v>2</v>
      </c>
      <c r="B8" s="77">
        <f t="shared" si="0"/>
        <v>0.15166268601873967</v>
      </c>
      <c r="C8" s="211">
        <f>E8-'[1]Switzerland'!C8</f>
        <v>-994</v>
      </c>
      <c r="D8" s="47">
        <f>F8-'[1]Switzerland'!D8</f>
        <v>-1189</v>
      </c>
      <c r="E8" s="227">
        <v>12537</v>
      </c>
      <c r="F8" s="47">
        <v>10886</v>
      </c>
      <c r="G8" s="47">
        <v>11031</v>
      </c>
      <c r="H8" s="47">
        <v>15162</v>
      </c>
      <c r="I8" s="117">
        <v>13267</v>
      </c>
      <c r="J8" s="117">
        <v>14398</v>
      </c>
      <c r="K8" s="117">
        <v>13264</v>
      </c>
      <c r="L8" s="117">
        <v>16180</v>
      </c>
      <c r="M8" s="117">
        <v>16164</v>
      </c>
      <c r="N8" s="117">
        <v>18163</v>
      </c>
      <c r="O8" s="117">
        <v>18662</v>
      </c>
      <c r="P8" s="117">
        <v>19168</v>
      </c>
      <c r="Q8" s="47">
        <v>20227</v>
      </c>
      <c r="R8" s="46">
        <v>21169</v>
      </c>
    </row>
    <row r="9" spans="1:18" ht="12.75">
      <c r="A9" s="116" t="s">
        <v>16</v>
      </c>
      <c r="B9" s="77">
        <f t="shared" si="0"/>
        <v>-0.0670995670995671</v>
      </c>
      <c r="C9" s="211">
        <f>E9-'[1]Switzerland'!C9</f>
        <v>-65</v>
      </c>
      <c r="D9" s="47">
        <f>F9-'[1]Switzerland'!D9</f>
        <v>77</v>
      </c>
      <c r="E9" s="227">
        <v>431</v>
      </c>
      <c r="F9" s="47">
        <v>462</v>
      </c>
      <c r="G9" s="47">
        <v>283</v>
      </c>
      <c r="H9" s="47">
        <v>486</v>
      </c>
      <c r="I9" s="117">
        <v>415</v>
      </c>
      <c r="J9" s="117">
        <v>502</v>
      </c>
      <c r="K9" s="117">
        <v>453</v>
      </c>
      <c r="L9" s="117">
        <v>558</v>
      </c>
      <c r="M9" s="117">
        <v>375</v>
      </c>
      <c r="N9" s="117">
        <v>517</v>
      </c>
      <c r="O9" s="117">
        <v>501</v>
      </c>
      <c r="P9" s="117">
        <v>859</v>
      </c>
      <c r="Q9" s="47">
        <v>336</v>
      </c>
      <c r="R9" s="46">
        <v>701</v>
      </c>
    </row>
    <row r="10" spans="1:18" ht="12.75">
      <c r="A10" s="116" t="s">
        <v>9</v>
      </c>
      <c r="B10" s="77">
        <f t="shared" si="0"/>
        <v>-0.245</v>
      </c>
      <c r="C10" s="211">
        <f>E10-'[1]Switzerland'!C10</f>
        <v>-37</v>
      </c>
      <c r="D10" s="47">
        <f>F10-'[1]Switzerland'!D10</f>
        <v>-28</v>
      </c>
      <c r="E10" s="227">
        <v>302</v>
      </c>
      <c r="F10" s="47">
        <v>400</v>
      </c>
      <c r="G10" s="47">
        <v>173</v>
      </c>
      <c r="H10" s="47">
        <v>619</v>
      </c>
      <c r="I10" s="117">
        <v>1161</v>
      </c>
      <c r="J10" s="117">
        <v>1171</v>
      </c>
      <c r="K10" s="117">
        <v>1686</v>
      </c>
      <c r="L10" s="117">
        <v>1824</v>
      </c>
      <c r="M10" s="117">
        <v>1186</v>
      </c>
      <c r="N10" s="117">
        <v>2796</v>
      </c>
      <c r="O10" s="117">
        <v>2553</v>
      </c>
      <c r="P10" s="117">
        <v>3344</v>
      </c>
      <c r="Q10" s="47">
        <v>2322</v>
      </c>
      <c r="R10" s="46">
        <v>3410</v>
      </c>
    </row>
    <row r="11" spans="1:18" ht="12.75">
      <c r="A11" s="116" t="s">
        <v>26</v>
      </c>
      <c r="B11" s="77">
        <f t="shared" si="0"/>
        <v>0.17647058823529413</v>
      </c>
      <c r="C11" s="211">
        <f>E11-'[1]Switzerland'!C11</f>
        <v>-99</v>
      </c>
      <c r="D11" s="47">
        <f>F11-'[1]Switzerland'!D11</f>
        <v>-45</v>
      </c>
      <c r="E11" s="227">
        <v>2540</v>
      </c>
      <c r="F11" s="47">
        <v>2159</v>
      </c>
      <c r="G11" s="47">
        <v>137</v>
      </c>
      <c r="H11" s="47">
        <v>3109</v>
      </c>
      <c r="I11" s="117">
        <v>2641</v>
      </c>
      <c r="J11" s="117">
        <v>3064</v>
      </c>
      <c r="K11" s="117">
        <v>3138</v>
      </c>
      <c r="L11" s="117">
        <v>3098</v>
      </c>
      <c r="M11" s="117">
        <v>3502</v>
      </c>
      <c r="N11" s="117">
        <v>2974</v>
      </c>
      <c r="O11" s="117">
        <v>4045</v>
      </c>
      <c r="P11" s="117">
        <v>4188</v>
      </c>
      <c r="Q11" s="47">
        <v>4221</v>
      </c>
      <c r="R11" s="46">
        <v>4065</v>
      </c>
    </row>
    <row r="12" spans="1:18" ht="12.75">
      <c r="A12" s="116" t="s">
        <v>131</v>
      </c>
      <c r="B12" s="77">
        <f t="shared" si="0"/>
        <v>-0.8612903225806452</v>
      </c>
      <c r="C12" s="211">
        <f>E12-'[1]Switzerland'!C12</f>
        <v>-31</v>
      </c>
      <c r="D12" s="47">
        <f>F12-'[1]Switzerland'!D12</f>
        <v>-46</v>
      </c>
      <c r="E12" s="227">
        <v>43</v>
      </c>
      <c r="F12" s="47">
        <v>310</v>
      </c>
      <c r="G12" s="47">
        <v>0</v>
      </c>
      <c r="H12" s="47">
        <v>195</v>
      </c>
      <c r="I12" s="117">
        <v>174</v>
      </c>
      <c r="J12" s="117">
        <v>238</v>
      </c>
      <c r="K12" s="117">
        <v>314</v>
      </c>
      <c r="L12" s="117">
        <v>143</v>
      </c>
      <c r="M12" s="117">
        <v>190</v>
      </c>
      <c r="N12" s="117">
        <v>190</v>
      </c>
      <c r="O12" s="117">
        <v>151</v>
      </c>
      <c r="P12" s="117">
        <v>234</v>
      </c>
      <c r="Q12" s="47">
        <v>153</v>
      </c>
      <c r="R12" s="46">
        <v>222</v>
      </c>
    </row>
    <row r="13" spans="1:18" ht="12.75">
      <c r="A13" s="116" t="s">
        <v>132</v>
      </c>
      <c r="B13" s="77">
        <f t="shared" si="0"/>
        <v>-0.8918205804749341</v>
      </c>
      <c r="C13" s="211">
        <f>E13-'[1]Switzerland'!C13</f>
        <v>-9</v>
      </c>
      <c r="D13" s="47">
        <f>F13-'[1]Switzerland'!D13</f>
        <v>106</v>
      </c>
      <c r="E13" s="227">
        <v>41</v>
      </c>
      <c r="F13" s="47">
        <v>379</v>
      </c>
      <c r="G13" s="47">
        <v>129</v>
      </c>
      <c r="H13" s="47">
        <v>280</v>
      </c>
      <c r="I13" s="117">
        <v>541</v>
      </c>
      <c r="J13" s="117">
        <v>842</v>
      </c>
      <c r="K13" s="117">
        <v>967</v>
      </c>
      <c r="L13" s="117">
        <v>1602</v>
      </c>
      <c r="M13" s="117">
        <v>2093</v>
      </c>
      <c r="N13" s="117">
        <v>3560</v>
      </c>
      <c r="O13" s="117">
        <v>4160</v>
      </c>
      <c r="P13" s="117">
        <v>4509</v>
      </c>
      <c r="Q13" s="47">
        <v>5626</v>
      </c>
      <c r="R13" s="46">
        <v>7327</v>
      </c>
    </row>
    <row r="14" spans="1:18" ht="12.75">
      <c r="A14" s="116" t="s">
        <v>12</v>
      </c>
      <c r="B14" s="77">
        <f t="shared" si="0"/>
        <v>0.027491408934707903</v>
      </c>
      <c r="C14" s="211">
        <f>E14-'[1]Switzerland'!C14</f>
        <v>-6</v>
      </c>
      <c r="D14" s="47">
        <f>F14-'[1]Switzerland'!D14</f>
        <v>13</v>
      </c>
      <c r="E14" s="227">
        <v>299</v>
      </c>
      <c r="F14" s="47">
        <v>291</v>
      </c>
      <c r="G14" s="47">
        <v>154</v>
      </c>
      <c r="H14" s="47">
        <v>345</v>
      </c>
      <c r="I14" s="117">
        <v>507</v>
      </c>
      <c r="J14" s="117">
        <v>513</v>
      </c>
      <c r="K14" s="117">
        <v>791</v>
      </c>
      <c r="L14" s="117">
        <v>881</v>
      </c>
      <c r="M14" s="117">
        <v>991</v>
      </c>
      <c r="N14" s="117">
        <v>979</v>
      </c>
      <c r="O14" s="117">
        <v>1040</v>
      </c>
      <c r="P14" s="117">
        <v>911</v>
      </c>
      <c r="Q14" s="47">
        <v>911</v>
      </c>
      <c r="R14" s="46">
        <v>753</v>
      </c>
    </row>
    <row r="15" spans="1:18" ht="12.75">
      <c r="A15" s="116" t="s">
        <v>102</v>
      </c>
      <c r="B15" s="77">
        <f t="shared" si="0"/>
        <v>-0.6511627906976745</v>
      </c>
      <c r="C15" s="211">
        <f>E15-'[1]Switzerland'!C15</f>
        <v>-17</v>
      </c>
      <c r="D15" s="47">
        <f>F15-'[1]Switzerland'!D15</f>
        <v>-58</v>
      </c>
      <c r="E15" s="227">
        <v>15</v>
      </c>
      <c r="F15" s="47">
        <v>43</v>
      </c>
      <c r="G15" s="47">
        <v>1</v>
      </c>
      <c r="H15" s="47">
        <v>6</v>
      </c>
      <c r="I15" s="117">
        <v>13</v>
      </c>
      <c r="J15" s="117">
        <v>17</v>
      </c>
      <c r="K15" s="117">
        <v>92</v>
      </c>
      <c r="L15" s="117">
        <v>46</v>
      </c>
      <c r="M15" s="117">
        <v>70</v>
      </c>
      <c r="N15" s="117">
        <v>22</v>
      </c>
      <c r="O15" s="117">
        <v>63</v>
      </c>
      <c r="P15" s="117">
        <v>61</v>
      </c>
      <c r="Q15" s="47">
        <v>67</v>
      </c>
      <c r="R15" s="46">
        <v>140</v>
      </c>
    </row>
    <row r="16" spans="1:18" ht="12.75">
      <c r="A16" s="116" t="s">
        <v>103</v>
      </c>
      <c r="B16" s="77">
        <f t="shared" si="0"/>
        <v>-0.5694444444444444</v>
      </c>
      <c r="C16" s="211">
        <f>E16-'[1]Switzerland'!C16</f>
        <v>-187</v>
      </c>
      <c r="D16" s="47">
        <f>F16-'[1]Switzerland'!D16</f>
        <v>-145</v>
      </c>
      <c r="E16" s="227">
        <v>465</v>
      </c>
      <c r="F16" s="47">
        <v>1080</v>
      </c>
      <c r="G16" s="47">
        <v>270</v>
      </c>
      <c r="H16" s="47">
        <v>644</v>
      </c>
      <c r="I16" s="117">
        <v>1115</v>
      </c>
      <c r="J16" s="117">
        <v>1197</v>
      </c>
      <c r="K16" s="117">
        <v>1440</v>
      </c>
      <c r="L16" s="117">
        <v>1471</v>
      </c>
      <c r="M16" s="117">
        <v>1625</v>
      </c>
      <c r="N16" s="117">
        <v>1381</v>
      </c>
      <c r="O16" s="117">
        <v>1496</v>
      </c>
      <c r="P16" s="117">
        <v>1062</v>
      </c>
      <c r="Q16" s="47">
        <v>1446</v>
      </c>
      <c r="R16" s="46">
        <v>1193</v>
      </c>
    </row>
    <row r="17" spans="1:18" ht="12.75">
      <c r="A17" s="41" t="s">
        <v>98</v>
      </c>
      <c r="B17" s="77">
        <f t="shared" si="0"/>
        <v>-0.12910076157000586</v>
      </c>
      <c r="C17" s="211">
        <f>E17-'[1]Switzerland'!C17</f>
        <v>2390</v>
      </c>
      <c r="D17" s="47">
        <f>F17-'[1]Switzerland'!D17</f>
        <v>1883</v>
      </c>
      <c r="E17" s="227">
        <v>11893</v>
      </c>
      <c r="F17" s="47">
        <v>13656</v>
      </c>
      <c r="G17" s="47">
        <v>8485</v>
      </c>
      <c r="H17" s="47">
        <v>12625</v>
      </c>
      <c r="I17" s="117">
        <v>9526</v>
      </c>
      <c r="J17" s="117">
        <v>10202</v>
      </c>
      <c r="K17" s="117">
        <v>11343</v>
      </c>
      <c r="L17" s="117">
        <v>8411</v>
      </c>
      <c r="M17" s="117">
        <v>9670</v>
      </c>
      <c r="N17" s="117">
        <v>5528</v>
      </c>
      <c r="O17" s="117">
        <f>526+386+3898</f>
        <v>4810</v>
      </c>
      <c r="P17" s="117">
        <v>2045</v>
      </c>
      <c r="Q17" s="47">
        <v>1682</v>
      </c>
      <c r="R17" s="46">
        <v>782</v>
      </c>
    </row>
    <row r="18" spans="1:20" ht="13.5" thickBot="1">
      <c r="A18" s="119" t="s">
        <v>58</v>
      </c>
      <c r="B18" s="83">
        <f t="shared" si="0"/>
        <v>-0.35210047639670855</v>
      </c>
      <c r="C18" s="212">
        <f>E18-'[1]Switzerland'!C18</f>
        <v>140</v>
      </c>
      <c r="D18" s="85">
        <f>F18-'[1]Switzerland'!D18</f>
        <v>-183</v>
      </c>
      <c r="E18" s="84">
        <v>2992</v>
      </c>
      <c r="F18" s="85">
        <v>4618</v>
      </c>
      <c r="G18" s="85">
        <v>1762</v>
      </c>
      <c r="H18" s="85">
        <v>3300</v>
      </c>
      <c r="I18" s="120">
        <v>3830</v>
      </c>
      <c r="J18" s="120">
        <v>4020</v>
      </c>
      <c r="K18" s="120">
        <v>1235</v>
      </c>
      <c r="L18" s="120">
        <v>802</v>
      </c>
      <c r="M18" s="120">
        <v>737</v>
      </c>
      <c r="N18" s="120">
        <v>606</v>
      </c>
      <c r="O18" s="120">
        <v>842</v>
      </c>
      <c r="P18" s="120">
        <v>768</v>
      </c>
      <c r="Q18" s="85">
        <v>713</v>
      </c>
      <c r="R18" s="52">
        <v>779</v>
      </c>
      <c r="T18" s="94"/>
    </row>
    <row r="19" spans="1:18" ht="13.5" thickBot="1">
      <c r="A19" s="121" t="s">
        <v>22</v>
      </c>
      <c r="B19" s="87">
        <f t="shared" si="0"/>
        <v>-0.09721411050110969</v>
      </c>
      <c r="C19" s="213">
        <f>E19-'[1]Switzerland'!C19</f>
        <v>-903</v>
      </c>
      <c r="D19" s="89">
        <f>F19-'[1]Switzerland'!D19</f>
        <v>-2941</v>
      </c>
      <c r="E19" s="88">
        <f>SUM(E2:E18)</f>
        <v>61830</v>
      </c>
      <c r="F19" s="89">
        <v>68488</v>
      </c>
      <c r="G19" s="89">
        <v>41382</v>
      </c>
      <c r="H19" s="89">
        <f>SUM(H2:H18)</f>
        <v>63693</v>
      </c>
      <c r="I19" s="89">
        <f>SUM(I2:I18)</f>
        <v>62756</v>
      </c>
      <c r="J19" s="89">
        <f aca="true" t="shared" si="1" ref="J19:R19">SUM(J2:J18)</f>
        <v>63323</v>
      </c>
      <c r="K19" s="89">
        <f t="shared" si="1"/>
        <v>64590</v>
      </c>
      <c r="L19" s="89">
        <f t="shared" si="1"/>
        <v>62096</v>
      </c>
      <c r="M19" s="89">
        <f t="shared" si="1"/>
        <v>68136</v>
      </c>
      <c r="N19" s="89">
        <f t="shared" si="1"/>
        <v>63359</v>
      </c>
      <c r="O19" s="89">
        <f t="shared" si="1"/>
        <v>67200</v>
      </c>
      <c r="P19" s="89">
        <f t="shared" si="1"/>
        <v>59479</v>
      </c>
      <c r="Q19" s="89">
        <f t="shared" si="1"/>
        <v>62992</v>
      </c>
      <c r="R19" s="112">
        <f t="shared" si="1"/>
        <v>60711</v>
      </c>
    </row>
    <row r="20" spans="2:16" s="93" customFormat="1" ht="12.75">
      <c r="B20" s="91"/>
      <c r="C20" s="91"/>
      <c r="D20" s="91"/>
      <c r="E20" s="228"/>
      <c r="F20" s="91"/>
      <c r="G20" s="91"/>
      <c r="H20" s="91"/>
      <c r="I20" s="74"/>
      <c r="J20" s="74"/>
      <c r="K20" s="74"/>
      <c r="L20" s="74"/>
      <c r="M20" s="74"/>
      <c r="N20" s="74"/>
      <c r="O20" s="74"/>
      <c r="P20" s="74"/>
    </row>
    <row r="21" spans="2:16" s="93" customFormat="1" ht="13.5" thickBot="1">
      <c r="B21" s="91"/>
      <c r="C21" s="91"/>
      <c r="D21" s="91"/>
      <c r="E21" s="228"/>
      <c r="F21" s="91"/>
      <c r="G21" s="91"/>
      <c r="H21" s="91"/>
      <c r="I21" s="74"/>
      <c r="J21" s="74"/>
      <c r="K21" s="74"/>
      <c r="L21" s="74"/>
      <c r="M21" s="74"/>
      <c r="N21" s="74"/>
      <c r="O21" s="74"/>
      <c r="P21" s="74"/>
    </row>
    <row r="22" spans="1:18" s="68" customFormat="1" ht="13.5" thickBot="1">
      <c r="A22" s="38" t="s">
        <v>24</v>
      </c>
      <c r="B22" s="18" t="s">
        <v>176</v>
      </c>
      <c r="C22" s="185" t="s">
        <v>175</v>
      </c>
      <c r="D22" s="64" t="s">
        <v>168</v>
      </c>
      <c r="E22" s="35">
        <v>43800</v>
      </c>
      <c r="F22" s="19">
        <v>43435</v>
      </c>
      <c r="G22" s="19">
        <v>43070</v>
      </c>
      <c r="H22" s="19">
        <v>42705</v>
      </c>
      <c r="I22" s="66">
        <f>I1</f>
        <v>42339</v>
      </c>
      <c r="J22" s="66">
        <f>J1</f>
        <v>41974</v>
      </c>
      <c r="K22" s="66">
        <v>41609</v>
      </c>
      <c r="L22" s="66">
        <v>41244</v>
      </c>
      <c r="M22" s="66">
        <v>40878</v>
      </c>
      <c r="N22" s="66">
        <v>40513</v>
      </c>
      <c r="O22" s="66">
        <v>40148</v>
      </c>
      <c r="P22" s="66">
        <v>39783</v>
      </c>
      <c r="Q22" s="39">
        <v>39417</v>
      </c>
      <c r="R22" s="107">
        <v>39052</v>
      </c>
    </row>
    <row r="23" spans="1:18" ht="12.75">
      <c r="A23" s="76" t="s">
        <v>133</v>
      </c>
      <c r="B23" s="77">
        <f aca="true" t="shared" si="2" ref="B23:B28">(E23-F23)/F23</f>
        <v>0.16763617133791645</v>
      </c>
      <c r="C23" s="211">
        <f>E23-'[1]Switzerland'!C23</f>
        <v>-747</v>
      </c>
      <c r="D23" s="47">
        <f>F23-'[1]Switzerland'!D23</f>
        <v>-761</v>
      </c>
      <c r="E23" s="227">
        <v>6624</v>
      </c>
      <c r="F23" s="47">
        <v>5673</v>
      </c>
      <c r="G23" s="47">
        <v>954</v>
      </c>
      <c r="H23" s="47">
        <v>3117</v>
      </c>
      <c r="I23" s="47">
        <v>3862</v>
      </c>
      <c r="J23" s="47">
        <v>5054</v>
      </c>
      <c r="K23" s="47">
        <v>3929</v>
      </c>
      <c r="L23" s="47">
        <v>2772</v>
      </c>
      <c r="M23" s="47">
        <v>5180</v>
      </c>
      <c r="N23" s="47">
        <v>2873</v>
      </c>
      <c r="O23" s="47">
        <v>4994</v>
      </c>
      <c r="P23" s="47">
        <v>1602</v>
      </c>
      <c r="Q23" s="47">
        <v>4783</v>
      </c>
      <c r="R23" s="46">
        <v>3137</v>
      </c>
    </row>
    <row r="24" spans="1:18" ht="12.75">
      <c r="A24" s="76" t="s">
        <v>6</v>
      </c>
      <c r="B24" s="77">
        <f t="shared" si="2"/>
        <v>0.36719286204529855</v>
      </c>
      <c r="C24" s="211">
        <f>E24-'[1]Switzerland'!C24</f>
        <v>-421</v>
      </c>
      <c r="D24" s="47">
        <f>F24-'[1]Switzerland'!D24</f>
        <v>-307</v>
      </c>
      <c r="E24" s="227">
        <v>1992</v>
      </c>
      <c r="F24" s="47">
        <v>1457</v>
      </c>
      <c r="G24" s="47">
        <v>456</v>
      </c>
      <c r="H24" s="47">
        <v>1643</v>
      </c>
      <c r="I24" s="47">
        <v>1153</v>
      </c>
      <c r="J24" s="47">
        <v>1669</v>
      </c>
      <c r="K24" s="47">
        <v>1369</v>
      </c>
      <c r="L24" s="47">
        <v>924</v>
      </c>
      <c r="M24" s="47">
        <v>2699</v>
      </c>
      <c r="N24" s="47">
        <v>750</v>
      </c>
      <c r="O24" s="47">
        <v>2531</v>
      </c>
      <c r="P24" s="47">
        <v>869</v>
      </c>
      <c r="Q24" s="47">
        <v>2830</v>
      </c>
      <c r="R24" s="46">
        <v>1219</v>
      </c>
    </row>
    <row r="25" spans="1:18" ht="12.75">
      <c r="A25" s="76" t="s">
        <v>134</v>
      </c>
      <c r="B25" s="77">
        <f t="shared" si="2"/>
        <v>-0.1821983273596177</v>
      </c>
      <c r="C25" s="211">
        <f>E25-'[1]Switzerland'!C25</f>
        <v>-458</v>
      </c>
      <c r="D25" s="47">
        <f>F25-'[1]Switzerland'!D25</f>
        <v>-506</v>
      </c>
      <c r="E25" s="227">
        <v>1369</v>
      </c>
      <c r="F25" s="47">
        <v>1674</v>
      </c>
      <c r="G25" s="47">
        <v>561</v>
      </c>
      <c r="H25" s="47">
        <v>1838</v>
      </c>
      <c r="I25" s="47">
        <v>1952</v>
      </c>
      <c r="J25" s="47">
        <v>1925</v>
      </c>
      <c r="K25" s="47">
        <v>1841</v>
      </c>
      <c r="L25" s="47">
        <v>1571</v>
      </c>
      <c r="M25" s="47">
        <v>2757</v>
      </c>
      <c r="N25" s="47">
        <v>1087</v>
      </c>
      <c r="O25" s="47">
        <v>3370</v>
      </c>
      <c r="P25" s="47">
        <v>641</v>
      </c>
      <c r="Q25" s="47">
        <v>3212</v>
      </c>
      <c r="R25" s="46">
        <v>1448</v>
      </c>
    </row>
    <row r="26" spans="1:18" ht="12.75">
      <c r="A26" s="76" t="s">
        <v>160</v>
      </c>
      <c r="B26" s="77">
        <f t="shared" si="2"/>
        <v>-0.19642857142857142</v>
      </c>
      <c r="C26" s="211">
        <f>E26-'[1]Switzerland'!C26</f>
        <v>-314</v>
      </c>
      <c r="D26" s="47">
        <f>F26-'[1]Switzerland'!D26</f>
        <v>-476</v>
      </c>
      <c r="E26" s="227">
        <v>315</v>
      </c>
      <c r="F26" s="47">
        <v>392</v>
      </c>
      <c r="G26" s="47">
        <v>0</v>
      </c>
      <c r="H26" s="47">
        <v>0</v>
      </c>
      <c r="I26" s="47">
        <v>60</v>
      </c>
      <c r="J26" s="47"/>
      <c r="K26" s="47"/>
      <c r="L26" s="47"/>
      <c r="M26" s="47"/>
      <c r="N26" s="47"/>
      <c r="O26" s="47"/>
      <c r="P26" s="47"/>
      <c r="Q26" s="47"/>
      <c r="R26" s="46"/>
    </row>
    <row r="27" spans="1:18" ht="13.5" thickBot="1">
      <c r="A27" s="82" t="s">
        <v>58</v>
      </c>
      <c r="B27" s="83">
        <f t="shared" si="2"/>
        <v>-0.13421828908554573</v>
      </c>
      <c r="C27" s="212">
        <f>E27-'[1]Switzerland'!C27</f>
        <v>-227</v>
      </c>
      <c r="D27" s="85">
        <f>F27-'[1]Switzerland'!D27</f>
        <v>-198</v>
      </c>
      <c r="E27" s="84">
        <v>587</v>
      </c>
      <c r="F27" s="85">
        <v>678</v>
      </c>
      <c r="G27" s="85">
        <v>157</v>
      </c>
      <c r="H27" s="85">
        <v>343</v>
      </c>
      <c r="I27" s="85">
        <v>395</v>
      </c>
      <c r="J27" s="85">
        <v>612</v>
      </c>
      <c r="K27" s="85">
        <v>457</v>
      </c>
      <c r="L27" s="85">
        <v>237</v>
      </c>
      <c r="M27" s="85">
        <v>489</v>
      </c>
      <c r="N27" s="85">
        <v>244</v>
      </c>
      <c r="O27" s="85">
        <v>474</v>
      </c>
      <c r="P27" s="85">
        <v>193</v>
      </c>
      <c r="Q27" s="85">
        <v>602</v>
      </c>
      <c r="R27" s="52">
        <v>313</v>
      </c>
    </row>
    <row r="28" spans="1:18" ht="13.5" thickBot="1">
      <c r="A28" s="53" t="s">
        <v>22</v>
      </c>
      <c r="B28" s="87">
        <f t="shared" si="2"/>
        <v>0.10259266761191006</v>
      </c>
      <c r="C28" s="213">
        <f>E28-'[1]Switzerland'!C28</f>
        <v>-2167</v>
      </c>
      <c r="D28" s="89">
        <f>F28-'[1]Switzerland'!D28</f>
        <v>-2248</v>
      </c>
      <c r="E28" s="88">
        <f>SUM(E23:E27)</f>
        <v>10887</v>
      </c>
      <c r="F28" s="89">
        <v>9874</v>
      </c>
      <c r="G28" s="89">
        <v>2128</v>
      </c>
      <c r="H28" s="89">
        <f>SUM(H23:H27)</f>
        <v>6941</v>
      </c>
      <c r="I28" s="89">
        <f>SUM(I23:I27)</f>
        <v>7422</v>
      </c>
      <c r="J28" s="89">
        <f>SUM(J23:J27)</f>
        <v>9260</v>
      </c>
      <c r="K28" s="89">
        <f>SUM(K23:K27)</f>
        <v>7596</v>
      </c>
      <c r="L28" s="89">
        <f>SUM(L23:L27)</f>
        <v>5504</v>
      </c>
      <c r="M28" s="89">
        <f aca="true" t="shared" si="3" ref="M28:R28">SUM(M23:M27)</f>
        <v>11125</v>
      </c>
      <c r="N28" s="89">
        <f t="shared" si="3"/>
        <v>4954</v>
      </c>
      <c r="O28" s="89">
        <f t="shared" si="3"/>
        <v>11369</v>
      </c>
      <c r="P28" s="89">
        <f t="shared" si="3"/>
        <v>3305</v>
      </c>
      <c r="Q28" s="89">
        <f t="shared" si="3"/>
        <v>11427</v>
      </c>
      <c r="R28" s="112">
        <f t="shared" si="3"/>
        <v>6117</v>
      </c>
    </row>
    <row r="29" ht="12.75">
      <c r="A29" t="s">
        <v>161</v>
      </c>
    </row>
    <row r="35" spans="17:19" ht="18">
      <c r="Q35" s="122"/>
      <c r="R35" s="94"/>
      <c r="S35" s="94"/>
    </row>
    <row r="36" spans="17:19" ht="18">
      <c r="Q36" s="122"/>
      <c r="R36" s="94"/>
      <c r="S36" s="94"/>
    </row>
    <row r="37" spans="17:19" ht="18">
      <c r="Q37" s="122"/>
      <c r="R37" s="94"/>
      <c r="S37" s="94"/>
    </row>
    <row r="38" spans="17:19" ht="18">
      <c r="Q38" s="122"/>
      <c r="R38" s="94"/>
      <c r="S38" s="94"/>
    </row>
    <row r="39" spans="17:19" ht="18">
      <c r="Q39" s="122"/>
      <c r="R39" s="94"/>
      <c r="S39" s="94"/>
    </row>
    <row r="40" spans="17:19" ht="18">
      <c r="Q40" s="122"/>
      <c r="R40" s="94"/>
      <c r="S40" s="94"/>
    </row>
    <row r="41" spans="17:19" ht="18">
      <c r="Q41" s="122"/>
      <c r="R41" s="94"/>
      <c r="S41" s="94"/>
    </row>
    <row r="42" spans="17:19" ht="18">
      <c r="Q42" s="122"/>
      <c r="R42" s="94"/>
      <c r="S42" s="94"/>
    </row>
    <row r="43" spans="17:19" ht="18">
      <c r="Q43" s="122"/>
      <c r="R43" s="94"/>
      <c r="S43" s="94"/>
    </row>
    <row r="44" spans="17:19" ht="18">
      <c r="Q44" s="122"/>
      <c r="R44" s="94"/>
      <c r="S44" s="94"/>
    </row>
    <row r="45" spans="17:19" ht="18">
      <c r="Q45" s="123"/>
      <c r="R45" s="94"/>
      <c r="S45" s="94"/>
    </row>
    <row r="46" spans="17:19" ht="18.75">
      <c r="Q46" s="124"/>
      <c r="R46" s="125"/>
      <c r="S46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9.28125" style="37" customWidth="1"/>
    <col min="2" max="2" width="10.7109375" style="37" customWidth="1"/>
    <col min="3" max="4" width="11.57421875" style="37" bestFit="1" customWidth="1"/>
    <col min="5" max="5" width="11.57421875" style="37" customWidth="1"/>
    <col min="6" max="7" width="10.7109375" style="93" customWidth="1"/>
    <col min="8" max="8" width="10.28125" style="37" customWidth="1"/>
    <col min="9" max="16" width="10.28125" style="68" customWidth="1"/>
    <col min="17" max="18" width="10.28125" style="37" customWidth="1"/>
    <col min="19" max="16384" width="9.140625" style="37" customWidth="1"/>
  </cols>
  <sheetData>
    <row r="1" spans="1:18" s="68" customFormat="1" ht="13.5" thickBot="1">
      <c r="A1" s="38" t="s">
        <v>23</v>
      </c>
      <c r="B1" s="18" t="s">
        <v>176</v>
      </c>
      <c r="C1" s="185" t="s">
        <v>175</v>
      </c>
      <c r="D1" s="64" t="s">
        <v>168</v>
      </c>
      <c r="E1" s="35">
        <v>43800</v>
      </c>
      <c r="F1" s="19">
        <v>43435</v>
      </c>
      <c r="G1" s="19">
        <v>43070</v>
      </c>
      <c r="H1" s="19">
        <v>42705</v>
      </c>
      <c r="I1" s="66">
        <v>42339</v>
      </c>
      <c r="J1" s="66">
        <v>41974</v>
      </c>
      <c r="K1" s="66">
        <v>41609</v>
      </c>
      <c r="L1" s="66">
        <v>41244</v>
      </c>
      <c r="M1" s="66">
        <v>40878</v>
      </c>
      <c r="N1" s="66">
        <v>40513</v>
      </c>
      <c r="O1" s="66">
        <v>40148</v>
      </c>
      <c r="P1" s="66">
        <v>39783</v>
      </c>
      <c r="Q1" s="39">
        <v>39417</v>
      </c>
      <c r="R1" s="107">
        <v>39052</v>
      </c>
    </row>
    <row r="2" spans="1:18" ht="12.75">
      <c r="A2" s="76" t="s">
        <v>3</v>
      </c>
      <c r="B2" s="77">
        <f>(E2-F2)/F2</f>
        <v>-0.09912124425255439</v>
      </c>
      <c r="C2" s="211">
        <f>E2-'[1]Netherlands'!C2</f>
        <v>-2000</v>
      </c>
      <c r="D2" s="47">
        <f>F2-'[1]Netherlands'!D2</f>
        <v>-1705.567</v>
      </c>
      <c r="E2" s="78">
        <v>7000</v>
      </c>
      <c r="F2" s="80">
        <v>7770.191</v>
      </c>
      <c r="G2" s="80">
        <v>4588</v>
      </c>
      <c r="H2" s="47">
        <v>8272</v>
      </c>
      <c r="I2" s="47">
        <v>10722</v>
      </c>
      <c r="J2" s="47">
        <v>9996</v>
      </c>
      <c r="K2" s="47">
        <v>11148</v>
      </c>
      <c r="L2" s="47">
        <v>9000</v>
      </c>
      <c r="M2" s="47">
        <v>11000</v>
      </c>
      <c r="N2" s="47">
        <v>10000</v>
      </c>
      <c r="O2" s="47">
        <v>13000</v>
      </c>
      <c r="P2" s="47">
        <v>15000</v>
      </c>
      <c r="Q2" s="47">
        <v>11000</v>
      </c>
      <c r="R2" s="46">
        <v>15000</v>
      </c>
    </row>
    <row r="3" spans="1:18" ht="12.75">
      <c r="A3" s="76" t="s">
        <v>1</v>
      </c>
      <c r="B3" s="77">
        <f aca="true" t="shared" si="0" ref="B3:B8">(E3-F3)/F3</f>
        <v>0.278788962179711</v>
      </c>
      <c r="C3" s="211">
        <f>E3-'[1]Netherlands'!C3</f>
        <v>-10000</v>
      </c>
      <c r="D3" s="47">
        <f>F3-'[1]Netherlands'!D3</f>
        <v>-11779.019</v>
      </c>
      <c r="E3" s="78">
        <v>85000</v>
      </c>
      <c r="F3" s="80">
        <v>66469.138</v>
      </c>
      <c r="G3" s="80">
        <v>56847</v>
      </c>
      <c r="H3" s="47">
        <v>84035</v>
      </c>
      <c r="I3" s="47">
        <v>91050</v>
      </c>
      <c r="J3" s="47">
        <v>87581</v>
      </c>
      <c r="K3" s="47">
        <v>83273</v>
      </c>
      <c r="L3" s="47">
        <v>66000</v>
      </c>
      <c r="M3" s="47">
        <v>95000</v>
      </c>
      <c r="N3" s="47">
        <v>74000</v>
      </c>
      <c r="O3" s="47">
        <v>113000</v>
      </c>
      <c r="P3" s="47">
        <v>93000</v>
      </c>
      <c r="Q3" s="47">
        <v>90000</v>
      </c>
      <c r="R3" s="46">
        <v>70000</v>
      </c>
    </row>
    <row r="4" spans="1:18" ht="12.75">
      <c r="A4" s="76" t="s">
        <v>2</v>
      </c>
      <c r="B4" s="77">
        <f t="shared" si="0"/>
        <v>-0.14700284827934634</v>
      </c>
      <c r="C4" s="211">
        <f>E4-'[1]Netherlands'!C4</f>
        <v>-1000</v>
      </c>
      <c r="D4" s="47">
        <f>F4-'[1]Netherlands'!D4</f>
        <v>-814.8979999999992</v>
      </c>
      <c r="E4" s="78">
        <v>7000</v>
      </c>
      <c r="F4" s="80">
        <v>8206.358</v>
      </c>
      <c r="G4" s="80">
        <v>8679</v>
      </c>
      <c r="H4" s="47">
        <v>10134</v>
      </c>
      <c r="I4" s="47">
        <v>15414</v>
      </c>
      <c r="J4" s="47">
        <v>16882</v>
      </c>
      <c r="K4" s="47">
        <v>21541</v>
      </c>
      <c r="L4" s="47">
        <v>19000</v>
      </c>
      <c r="M4" s="47">
        <v>18000</v>
      </c>
      <c r="N4" s="47">
        <v>15000</v>
      </c>
      <c r="O4" s="47">
        <v>15000</v>
      </c>
      <c r="P4" s="47">
        <v>19000</v>
      </c>
      <c r="Q4" s="47">
        <v>19000</v>
      </c>
      <c r="R4" s="46">
        <v>20000</v>
      </c>
    </row>
    <row r="5" spans="1:18" ht="12.75">
      <c r="A5" s="116" t="s">
        <v>135</v>
      </c>
      <c r="B5" s="77">
        <f t="shared" si="0"/>
        <v>-0.018253432131459836</v>
      </c>
      <c r="C5" s="211">
        <f>E5-'[1]Netherlands'!C5</f>
        <v>-4000</v>
      </c>
      <c r="D5" s="47">
        <f>F5-'[1]Netherlands'!D5</f>
        <v>-4815.987999999998</v>
      </c>
      <c r="E5" s="78">
        <v>54000</v>
      </c>
      <c r="F5" s="80">
        <v>55004.012</v>
      </c>
      <c r="G5" s="80">
        <v>46074</v>
      </c>
      <c r="H5" s="47">
        <v>71156</v>
      </c>
      <c r="I5" s="117">
        <v>67683</v>
      </c>
      <c r="J5" s="117">
        <v>73748</v>
      </c>
      <c r="K5" s="117">
        <v>76323</v>
      </c>
      <c r="L5" s="117">
        <v>69000</v>
      </c>
      <c r="M5" s="117">
        <v>110000</v>
      </c>
      <c r="N5" s="117">
        <v>70000</v>
      </c>
      <c r="O5" s="117">
        <v>103000</v>
      </c>
      <c r="P5" s="117">
        <v>98000</v>
      </c>
      <c r="Q5" s="47">
        <v>106000</v>
      </c>
      <c r="R5" s="46">
        <v>95000</v>
      </c>
    </row>
    <row r="6" spans="1:18" ht="12.75">
      <c r="A6" s="116" t="s">
        <v>166</v>
      </c>
      <c r="B6" s="77">
        <f t="shared" si="0"/>
        <v>-0.008465868645945012</v>
      </c>
      <c r="C6" s="211">
        <f>E6-'[1]Netherlands'!C6</f>
        <v>-3000</v>
      </c>
      <c r="D6" s="47">
        <f>F6-'[1]Netherlands'!D6</f>
        <v>-2523.241000000002</v>
      </c>
      <c r="E6" s="78">
        <v>33000</v>
      </c>
      <c r="F6" s="80">
        <v>33281.759</v>
      </c>
      <c r="G6" s="80">
        <v>21323</v>
      </c>
      <c r="H6" s="47">
        <v>28989</v>
      </c>
      <c r="I6" s="117">
        <v>27534</v>
      </c>
      <c r="J6" s="117">
        <v>27400</v>
      </c>
      <c r="K6" s="117">
        <v>24760</v>
      </c>
      <c r="L6" s="117"/>
      <c r="M6" s="117"/>
      <c r="N6" s="117"/>
      <c r="O6" s="117"/>
      <c r="P6" s="117"/>
      <c r="Q6" s="47"/>
      <c r="R6" s="46"/>
    </row>
    <row r="7" spans="1:18" ht="13.5" thickBot="1">
      <c r="A7" s="136" t="s">
        <v>58</v>
      </c>
      <c r="B7" s="83">
        <f t="shared" si="0"/>
        <v>-0.09961805798019518</v>
      </c>
      <c r="C7" s="212">
        <f>E7-'[1]Netherlands'!C7</f>
        <v>-1000</v>
      </c>
      <c r="D7" s="85">
        <f>F7-'[1]Netherlands'!D7</f>
        <v>-806.2420000000002</v>
      </c>
      <c r="E7" s="84">
        <v>9000</v>
      </c>
      <c r="F7" s="115">
        <v>9995.758</v>
      </c>
      <c r="G7" s="115">
        <v>8154</v>
      </c>
      <c r="H7" s="85">
        <v>8993</v>
      </c>
      <c r="I7" s="120">
        <v>7892</v>
      </c>
      <c r="J7" s="120">
        <v>8902</v>
      </c>
      <c r="K7" s="120">
        <v>7871</v>
      </c>
      <c r="L7" s="120">
        <v>33000</v>
      </c>
      <c r="M7" s="120">
        <v>35000</v>
      </c>
      <c r="N7" s="120">
        <v>33000</v>
      </c>
      <c r="O7" s="120">
        <v>24000</v>
      </c>
      <c r="P7" s="120">
        <v>12000</v>
      </c>
      <c r="Q7" s="85">
        <v>11000</v>
      </c>
      <c r="R7" s="52">
        <v>15000</v>
      </c>
    </row>
    <row r="8" spans="1:18" ht="13.5" thickBot="1">
      <c r="A8" s="121" t="s">
        <v>22</v>
      </c>
      <c r="B8" s="87">
        <f t="shared" si="0"/>
        <v>0.07897418173032657</v>
      </c>
      <c r="C8" s="213">
        <f>E8-'[1]Netherlands'!C8</f>
        <v>-21000</v>
      </c>
      <c r="D8" s="89">
        <f>F8-'[1]Netherlands'!D8</f>
        <v>-22444.954999999987</v>
      </c>
      <c r="E8" s="88">
        <f>SUM(E2:E7)</f>
        <v>195000</v>
      </c>
      <c r="F8" s="89">
        <v>180727.21600000001</v>
      </c>
      <c r="G8" s="89">
        <v>145665</v>
      </c>
      <c r="H8" s="89">
        <f>SUM(H2:H7)</f>
        <v>211579</v>
      </c>
      <c r="I8" s="89">
        <f>SUM(I2:I7)</f>
        <v>220295</v>
      </c>
      <c r="J8" s="89">
        <f>SUM(J2:J7)</f>
        <v>224509</v>
      </c>
      <c r="K8" s="89">
        <f>SUM(K2:K7)</f>
        <v>224916</v>
      </c>
      <c r="L8" s="89">
        <f>SUM(L2:L7)</f>
        <v>196000</v>
      </c>
      <c r="M8" s="89">
        <f aca="true" t="shared" si="1" ref="M8:R8">SUM(M2:M7)</f>
        <v>269000</v>
      </c>
      <c r="N8" s="89">
        <f t="shared" si="1"/>
        <v>202000</v>
      </c>
      <c r="O8" s="89">
        <f t="shared" si="1"/>
        <v>268000</v>
      </c>
      <c r="P8" s="89">
        <f t="shared" si="1"/>
        <v>237000</v>
      </c>
      <c r="Q8" s="89">
        <f t="shared" si="1"/>
        <v>237000</v>
      </c>
      <c r="R8" s="112">
        <f t="shared" si="1"/>
        <v>215000</v>
      </c>
    </row>
    <row r="9" spans="2:16" s="93" customFormat="1" ht="12.75">
      <c r="B9" s="91"/>
      <c r="C9" s="91"/>
      <c r="D9" s="91"/>
      <c r="E9" s="91"/>
      <c r="F9" s="91"/>
      <c r="G9" s="91"/>
      <c r="H9" s="91"/>
      <c r="I9" s="74"/>
      <c r="J9" s="74"/>
      <c r="K9" s="74"/>
      <c r="L9" s="74"/>
      <c r="M9" s="74"/>
      <c r="N9" s="74"/>
      <c r="O9" s="74"/>
      <c r="P9" s="74"/>
    </row>
    <row r="10" spans="2:16" s="93" customFormat="1" ht="13.5" thickBot="1">
      <c r="B10" s="91"/>
      <c r="C10" s="91"/>
      <c r="D10" s="91"/>
      <c r="E10" s="91"/>
      <c r="F10" s="91"/>
      <c r="G10" s="91"/>
      <c r="H10" s="91"/>
      <c r="I10" s="74"/>
      <c r="J10" s="74"/>
      <c r="K10" s="74"/>
      <c r="L10" s="74"/>
      <c r="M10" s="74"/>
      <c r="N10" s="74"/>
      <c r="O10" s="74"/>
      <c r="P10" s="74"/>
    </row>
    <row r="11" spans="1:18" s="68" customFormat="1" ht="13.5" thickBot="1">
      <c r="A11" s="38" t="s">
        <v>24</v>
      </c>
      <c r="B11" s="18" t="s">
        <v>176</v>
      </c>
      <c r="C11" s="185" t="s">
        <v>175</v>
      </c>
      <c r="D11" s="64" t="s">
        <v>168</v>
      </c>
      <c r="E11" s="35">
        <v>43800</v>
      </c>
      <c r="F11" s="19">
        <v>43435</v>
      </c>
      <c r="G11" s="19">
        <v>43070</v>
      </c>
      <c r="H11" s="19">
        <v>42705</v>
      </c>
      <c r="I11" s="66">
        <f>I1</f>
        <v>42339</v>
      </c>
      <c r="J11" s="66">
        <f>J1</f>
        <v>41974</v>
      </c>
      <c r="K11" s="66">
        <v>41609</v>
      </c>
      <c r="L11" s="66">
        <v>41244</v>
      </c>
      <c r="M11" s="66">
        <v>40878</v>
      </c>
      <c r="N11" s="66">
        <v>40513</v>
      </c>
      <c r="O11" s="66">
        <v>40148</v>
      </c>
      <c r="P11" s="66">
        <v>39783</v>
      </c>
      <c r="Q11" s="39">
        <v>39417</v>
      </c>
      <c r="R11" s="107">
        <v>39052</v>
      </c>
    </row>
    <row r="12" spans="1:18" ht="12.75">
      <c r="A12" s="76" t="s">
        <v>6</v>
      </c>
      <c r="B12" s="77">
        <f>(E12-F12)/F12</f>
        <v>-0.094081947899392</v>
      </c>
      <c r="C12" s="211">
        <f>E12-'[1]Netherlands'!C12</f>
        <v>-21000</v>
      </c>
      <c r="D12" s="47">
        <f>F12-'[1]Netherlands'!D12</f>
        <v>-23273.079999999987</v>
      </c>
      <c r="E12" s="78">
        <v>194000</v>
      </c>
      <c r="F12" s="80">
        <v>214147.405</v>
      </c>
      <c r="G12" s="80">
        <v>186497</v>
      </c>
      <c r="H12" s="47">
        <v>196772</v>
      </c>
      <c r="I12" s="47">
        <v>191959</v>
      </c>
      <c r="J12" s="47">
        <v>184515</v>
      </c>
      <c r="K12" s="47">
        <v>187873</v>
      </c>
      <c r="L12" s="47">
        <v>105000</v>
      </c>
      <c r="M12" s="47">
        <v>165000</v>
      </c>
      <c r="N12" s="47">
        <v>130000</v>
      </c>
      <c r="O12" s="47">
        <v>150000</v>
      </c>
      <c r="P12" s="47">
        <v>73000</v>
      </c>
      <c r="Q12" s="47">
        <v>110000</v>
      </c>
      <c r="R12" s="46">
        <v>105000</v>
      </c>
    </row>
    <row r="13" spans="1:18" ht="12.75">
      <c r="A13" s="76" t="s">
        <v>106</v>
      </c>
      <c r="B13" s="77">
        <f>(E13-F13)/F13</f>
        <v>-0.1579024782298492</v>
      </c>
      <c r="C13" s="211">
        <f>E13-'[1]Netherlands'!C13</f>
        <v>-3000</v>
      </c>
      <c r="D13" s="47">
        <f>F13-'[1]Netherlands'!D13</f>
        <v>-2878.169</v>
      </c>
      <c r="E13" s="78">
        <v>12000</v>
      </c>
      <c r="F13" s="80">
        <v>14250.131</v>
      </c>
      <c r="G13" s="80">
        <v>7236</v>
      </c>
      <c r="H13" s="47">
        <v>15383</v>
      </c>
      <c r="I13" s="47">
        <v>13319</v>
      </c>
      <c r="J13" s="47">
        <v>15042</v>
      </c>
      <c r="K13" s="47">
        <v>15752</v>
      </c>
      <c r="L13" s="47">
        <v>6000</v>
      </c>
      <c r="M13" s="47">
        <v>13000</v>
      </c>
      <c r="N13" s="47">
        <v>11000</v>
      </c>
      <c r="O13" s="47">
        <v>13000</v>
      </c>
      <c r="P13" s="47">
        <v>9000</v>
      </c>
      <c r="Q13" s="47">
        <v>14000</v>
      </c>
      <c r="R13" s="46">
        <v>10000</v>
      </c>
    </row>
    <row r="14" spans="1:18" ht="13.5" thickBot="1">
      <c r="A14" s="82" t="s">
        <v>5</v>
      </c>
      <c r="B14" s="83">
        <f>(E14-F14)/F14</f>
        <v>0.0223523397927413</v>
      </c>
      <c r="C14" s="212">
        <f>E14-'[1]Netherlands'!C14</f>
        <v>-7000</v>
      </c>
      <c r="D14" s="85">
        <f>F14-'[1]Netherlands'!D14</f>
        <v>-6447</v>
      </c>
      <c r="E14" s="84">
        <v>22000</v>
      </c>
      <c r="F14" s="115">
        <v>21519</v>
      </c>
      <c r="G14" s="115">
        <v>12419</v>
      </c>
      <c r="H14" s="85">
        <v>20412</v>
      </c>
      <c r="I14" s="85">
        <v>18906</v>
      </c>
      <c r="J14" s="85">
        <v>20509</v>
      </c>
      <c r="K14" s="85">
        <v>18102</v>
      </c>
      <c r="L14" s="85">
        <v>6000</v>
      </c>
      <c r="M14" s="85">
        <v>9000</v>
      </c>
      <c r="N14" s="85">
        <v>9000</v>
      </c>
      <c r="O14" s="85">
        <v>8000</v>
      </c>
      <c r="P14" s="85">
        <v>4000</v>
      </c>
      <c r="Q14" s="85">
        <v>5000</v>
      </c>
      <c r="R14" s="52">
        <v>5000</v>
      </c>
    </row>
    <row r="15" spans="1:18" ht="13.5" thickBot="1">
      <c r="A15" s="53" t="s">
        <v>22</v>
      </c>
      <c r="B15" s="87">
        <f>(E15-F15)/F15</f>
        <v>-0.08769542164268791</v>
      </c>
      <c r="C15" s="213">
        <f>E15-'[1]Netherlands'!C15</f>
        <v>-31000</v>
      </c>
      <c r="D15" s="89">
        <f>F15-'[1]Netherlands'!D15</f>
        <v>-35598.41</v>
      </c>
      <c r="E15" s="88">
        <f>SUM(E12:E14)</f>
        <v>228000</v>
      </c>
      <c r="F15" s="89">
        <v>249916.536</v>
      </c>
      <c r="G15" s="89">
        <v>206152</v>
      </c>
      <c r="H15" s="89">
        <f>SUM(H12:H14)</f>
        <v>232567</v>
      </c>
      <c r="I15" s="89">
        <f>SUM(I12:I14)</f>
        <v>224184</v>
      </c>
      <c r="J15" s="89">
        <f>SUM(J12:J14)</f>
        <v>220066</v>
      </c>
      <c r="K15" s="89">
        <f>SUM(K12:K14)</f>
        <v>221727</v>
      </c>
      <c r="L15" s="89">
        <f>SUM(L12:L14)</f>
        <v>117000</v>
      </c>
      <c r="M15" s="89">
        <f aca="true" t="shared" si="2" ref="M15:R15">SUM(M12:M14)</f>
        <v>187000</v>
      </c>
      <c r="N15" s="89">
        <f t="shared" si="2"/>
        <v>150000</v>
      </c>
      <c r="O15" s="89">
        <f t="shared" si="2"/>
        <v>171000</v>
      </c>
      <c r="P15" s="89">
        <f t="shared" si="2"/>
        <v>86000</v>
      </c>
      <c r="Q15" s="89">
        <f t="shared" si="2"/>
        <v>129000</v>
      </c>
      <c r="R15" s="112">
        <f t="shared" si="2"/>
        <v>120000</v>
      </c>
    </row>
    <row r="22" spans="17:19" ht="18">
      <c r="Q22" s="122"/>
      <c r="R22" s="94"/>
      <c r="S22" s="94"/>
    </row>
    <row r="23" spans="17:19" ht="18">
      <c r="Q23" s="122"/>
      <c r="R23" s="94"/>
      <c r="S23" s="94"/>
    </row>
    <row r="24" spans="17:19" ht="18">
      <c r="Q24" s="122"/>
      <c r="R24" s="94"/>
      <c r="S24" s="94"/>
    </row>
    <row r="25" spans="17:19" ht="18">
      <c r="Q25" s="122"/>
      <c r="R25" s="94"/>
      <c r="S25" s="94"/>
    </row>
    <row r="26" spans="17:19" ht="18">
      <c r="Q26" s="122"/>
      <c r="R26" s="94"/>
      <c r="S26" s="94"/>
    </row>
    <row r="27" spans="17:19" ht="18">
      <c r="Q27" s="122"/>
      <c r="R27" s="94"/>
      <c r="S27" s="94"/>
    </row>
    <row r="28" spans="17:19" ht="18">
      <c r="Q28" s="122"/>
      <c r="R28" s="94"/>
      <c r="S28" s="94"/>
    </row>
    <row r="29" spans="17:19" ht="18">
      <c r="Q29" s="122"/>
      <c r="R29" s="94"/>
      <c r="S29" s="94"/>
    </row>
    <row r="30" spans="17:19" ht="18">
      <c r="Q30" s="122"/>
      <c r="R30" s="94"/>
      <c r="S30" s="94"/>
    </row>
    <row r="31" spans="17:19" ht="18">
      <c r="Q31" s="122"/>
      <c r="R31" s="94"/>
      <c r="S31" s="94"/>
    </row>
    <row r="32" spans="17:19" ht="18">
      <c r="Q32" s="123"/>
      <c r="R32" s="94"/>
      <c r="S32" s="94"/>
    </row>
    <row r="33" spans="17:19" ht="18.75">
      <c r="Q33" s="124"/>
      <c r="R33" s="125"/>
      <c r="S33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4.7109375" style="37" customWidth="1"/>
    <col min="2" max="2" width="10.7109375" style="37" customWidth="1"/>
    <col min="3" max="4" width="11.57421875" style="37" bestFit="1" customWidth="1"/>
    <col min="5" max="5" width="11.57421875" style="37" customWidth="1"/>
    <col min="6" max="7" width="10.7109375" style="93" customWidth="1"/>
    <col min="8" max="18" width="10.140625" style="37" bestFit="1" customWidth="1"/>
    <col min="19" max="16384" width="9.140625" style="37" customWidth="1"/>
  </cols>
  <sheetData>
    <row r="1" spans="1:18" ht="13.5" thickBot="1">
      <c r="A1" s="38" t="s">
        <v>92</v>
      </c>
      <c r="B1" s="18" t="s">
        <v>176</v>
      </c>
      <c r="C1" s="185" t="s">
        <v>175</v>
      </c>
      <c r="D1" s="64" t="s">
        <v>168</v>
      </c>
      <c r="E1" s="35">
        <v>43800</v>
      </c>
      <c r="F1" s="19">
        <v>43435</v>
      </c>
      <c r="G1" s="19">
        <v>43070</v>
      </c>
      <c r="H1" s="19">
        <v>42705</v>
      </c>
      <c r="I1" s="66">
        <v>42339</v>
      </c>
      <c r="J1" s="66">
        <v>41974</v>
      </c>
      <c r="K1" s="66">
        <v>41609</v>
      </c>
      <c r="L1" s="66">
        <v>41244</v>
      </c>
      <c r="M1" s="66">
        <v>40878</v>
      </c>
      <c r="N1" s="66">
        <v>40513</v>
      </c>
      <c r="O1" s="66">
        <v>40148</v>
      </c>
      <c r="P1" s="66">
        <v>39783</v>
      </c>
      <c r="Q1" s="39">
        <v>39417</v>
      </c>
      <c r="R1" s="107">
        <v>39052</v>
      </c>
    </row>
    <row r="2" spans="1:18" ht="12.75">
      <c r="A2" s="41" t="s">
        <v>10</v>
      </c>
      <c r="B2" s="42"/>
      <c r="C2" s="209">
        <f>E2-'[1]UK'!C2</f>
        <v>0</v>
      </c>
      <c r="D2" s="80">
        <f>F2-'[1]UK'!D2</f>
        <v>0</v>
      </c>
      <c r="E2" s="43"/>
      <c r="F2" s="80"/>
      <c r="G2" s="80">
        <v>9190</v>
      </c>
      <c r="H2" s="80"/>
      <c r="I2" s="80">
        <v>24500</v>
      </c>
      <c r="J2" s="80">
        <v>25000</v>
      </c>
      <c r="K2" s="80">
        <v>23100</v>
      </c>
      <c r="L2" s="80">
        <v>13500</v>
      </c>
      <c r="M2" s="80">
        <v>18500</v>
      </c>
      <c r="N2" s="80">
        <v>12000</v>
      </c>
      <c r="O2" s="80">
        <v>18400</v>
      </c>
      <c r="P2" s="80">
        <v>8900</v>
      </c>
      <c r="Q2" s="44">
        <v>9000</v>
      </c>
      <c r="R2" s="126">
        <v>5700</v>
      </c>
    </row>
    <row r="3" spans="1:18" ht="12.75">
      <c r="A3" s="41" t="s">
        <v>35</v>
      </c>
      <c r="B3" s="42"/>
      <c r="C3" s="209">
        <f>E3-'[1]UK'!C3</f>
        <v>0</v>
      </c>
      <c r="D3" s="80">
        <f>F3-'[1]UK'!D3</f>
        <v>0</v>
      </c>
      <c r="E3" s="43"/>
      <c r="F3" s="80"/>
      <c r="G3" s="80">
        <v>49500</v>
      </c>
      <c r="H3" s="80"/>
      <c r="I3" s="80">
        <v>42000</v>
      </c>
      <c r="J3" s="80">
        <v>62000</v>
      </c>
      <c r="K3" s="80">
        <v>55000</v>
      </c>
      <c r="L3" s="80">
        <v>31000</v>
      </c>
      <c r="M3" s="80">
        <v>62000</v>
      </c>
      <c r="N3" s="80">
        <v>71000</v>
      </c>
      <c r="O3" s="80">
        <v>62000</v>
      </c>
      <c r="P3" s="80">
        <v>57000</v>
      </c>
      <c r="Q3" s="44">
        <v>55000</v>
      </c>
      <c r="R3" s="126">
        <v>58000</v>
      </c>
    </row>
    <row r="4" spans="1:18" ht="12.75">
      <c r="A4" s="41" t="s">
        <v>28</v>
      </c>
      <c r="B4" s="42"/>
      <c r="C4" s="209">
        <f>E4-'[1]UK'!C4</f>
        <v>0</v>
      </c>
      <c r="D4" s="80">
        <f>F4-'[1]UK'!D4</f>
        <v>0</v>
      </c>
      <c r="E4" s="43"/>
      <c r="F4" s="80"/>
      <c r="G4" s="80"/>
      <c r="H4" s="80"/>
      <c r="I4" s="80">
        <v>1800</v>
      </c>
      <c r="J4" s="80"/>
      <c r="K4" s="80">
        <v>1900</v>
      </c>
      <c r="L4" s="80">
        <v>1800</v>
      </c>
      <c r="M4" s="80"/>
      <c r="N4" s="80"/>
      <c r="O4" s="80">
        <v>1400</v>
      </c>
      <c r="P4" s="80">
        <v>1300</v>
      </c>
      <c r="Q4" s="44"/>
      <c r="R4" s="126"/>
    </row>
    <row r="5" spans="1:18" ht="12.75">
      <c r="A5" s="41" t="s">
        <v>4</v>
      </c>
      <c r="B5" s="42"/>
      <c r="C5" s="209">
        <f>E5-'[1]UK'!C5</f>
        <v>0</v>
      </c>
      <c r="D5" s="80">
        <f>F5-'[1]UK'!D5</f>
        <v>0</v>
      </c>
      <c r="E5" s="43"/>
      <c r="F5" s="80"/>
      <c r="G5" s="80">
        <v>10685</v>
      </c>
      <c r="H5" s="80"/>
      <c r="I5" s="80">
        <v>20100</v>
      </c>
      <c r="J5" s="80">
        <v>14000</v>
      </c>
      <c r="K5" s="80">
        <v>24800</v>
      </c>
      <c r="L5" s="80">
        <v>15500</v>
      </c>
      <c r="M5" s="80">
        <v>27000</v>
      </c>
      <c r="N5" s="80">
        <v>24000</v>
      </c>
      <c r="O5" s="80">
        <v>26000</v>
      </c>
      <c r="P5" s="80">
        <v>27000</v>
      </c>
      <c r="Q5" s="44">
        <v>27000</v>
      </c>
      <c r="R5" s="126">
        <v>25000</v>
      </c>
    </row>
    <row r="6" spans="1:18" ht="12.75">
      <c r="A6" s="41" t="s">
        <v>8</v>
      </c>
      <c r="B6" s="42"/>
      <c r="C6" s="209">
        <f>E6-'[1]UK'!C6</f>
        <v>0</v>
      </c>
      <c r="D6" s="80">
        <f>F6-'[1]UK'!D6</f>
        <v>0</v>
      </c>
      <c r="E6" s="43"/>
      <c r="F6" s="80"/>
      <c r="G6" s="80">
        <v>23608</v>
      </c>
      <c r="H6" s="80"/>
      <c r="I6" s="80">
        <v>41600</v>
      </c>
      <c r="J6" s="80">
        <v>34000</v>
      </c>
      <c r="K6" s="80">
        <v>28800</v>
      </c>
      <c r="L6" s="80">
        <v>24500</v>
      </c>
      <c r="M6" s="80">
        <v>25000</v>
      </c>
      <c r="N6" s="80">
        <v>21000</v>
      </c>
      <c r="O6" s="80">
        <v>18000</v>
      </c>
      <c r="P6" s="80">
        <v>16000</v>
      </c>
      <c r="Q6" s="44">
        <v>12000</v>
      </c>
      <c r="R6" s="126">
        <v>6500</v>
      </c>
    </row>
    <row r="7" spans="1:19" ht="12.75">
      <c r="A7" s="41" t="s">
        <v>26</v>
      </c>
      <c r="B7" s="42"/>
      <c r="C7" s="209">
        <f>E7-'[1]UK'!C7</f>
        <v>0</v>
      </c>
      <c r="D7" s="80">
        <f>F7-'[1]UK'!D7</f>
        <v>0</v>
      </c>
      <c r="E7" s="43"/>
      <c r="F7" s="80"/>
      <c r="G7" s="80">
        <v>1080</v>
      </c>
      <c r="H7" s="80"/>
      <c r="I7" s="80">
        <v>500</v>
      </c>
      <c r="J7" s="80">
        <v>1000</v>
      </c>
      <c r="K7" s="80">
        <v>2900</v>
      </c>
      <c r="L7" s="80">
        <v>2000</v>
      </c>
      <c r="M7" s="80">
        <v>2000</v>
      </c>
      <c r="N7" s="80">
        <v>2000</v>
      </c>
      <c r="O7" s="80">
        <v>1000</v>
      </c>
      <c r="P7" s="80">
        <v>2500</v>
      </c>
      <c r="Q7" s="44">
        <v>7000</v>
      </c>
      <c r="R7" s="126">
        <v>3000</v>
      </c>
      <c r="S7" s="94"/>
    </row>
    <row r="8" spans="1:18" ht="12.75">
      <c r="A8" s="41" t="s">
        <v>25</v>
      </c>
      <c r="B8" s="42"/>
      <c r="C8" s="209">
        <f>E8-'[1]UK'!C8</f>
        <v>0</v>
      </c>
      <c r="D8" s="80">
        <f>F8-'[1]UK'!D8</f>
        <v>0</v>
      </c>
      <c r="E8" s="43"/>
      <c r="F8" s="80"/>
      <c r="G8" s="80"/>
      <c r="H8" s="80"/>
      <c r="I8" s="80">
        <v>7000</v>
      </c>
      <c r="J8" s="80">
        <v>6000</v>
      </c>
      <c r="K8" s="80">
        <v>8800</v>
      </c>
      <c r="L8" s="80">
        <v>7000</v>
      </c>
      <c r="M8" s="80">
        <v>6000</v>
      </c>
      <c r="N8" s="80">
        <v>6000</v>
      </c>
      <c r="O8" s="80">
        <v>5000</v>
      </c>
      <c r="P8" s="80">
        <v>4000</v>
      </c>
      <c r="Q8" s="44"/>
      <c r="R8" s="126"/>
    </row>
    <row r="9" spans="1:18" ht="12.75">
      <c r="A9" s="41" t="s">
        <v>34</v>
      </c>
      <c r="B9" s="42"/>
      <c r="C9" s="209">
        <f>E9-'[1]UK'!C9</f>
        <v>0</v>
      </c>
      <c r="D9" s="80">
        <f>F9-'[1]UK'!D9</f>
        <v>0</v>
      </c>
      <c r="E9" s="43"/>
      <c r="F9" s="80"/>
      <c r="G9" s="80"/>
      <c r="H9" s="80"/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44"/>
      <c r="R9" s="126"/>
    </row>
    <row r="10" spans="1:18" ht="12.75">
      <c r="A10" s="41" t="s">
        <v>136</v>
      </c>
      <c r="B10" s="42"/>
      <c r="C10" s="209">
        <f>E10-'[1]UK'!C10</f>
        <v>0</v>
      </c>
      <c r="D10" s="80">
        <f>F10-'[1]UK'!D10</f>
        <v>0</v>
      </c>
      <c r="E10" s="43"/>
      <c r="F10" s="80"/>
      <c r="G10" s="80"/>
      <c r="H10" s="80"/>
      <c r="I10" s="80">
        <v>9900</v>
      </c>
      <c r="J10" s="80">
        <v>10500</v>
      </c>
      <c r="K10" s="80">
        <v>9900</v>
      </c>
      <c r="L10" s="80">
        <v>5200</v>
      </c>
      <c r="M10" s="80">
        <v>8000</v>
      </c>
      <c r="N10" s="80">
        <v>8000</v>
      </c>
      <c r="O10" s="80">
        <v>5800</v>
      </c>
      <c r="P10" s="80"/>
      <c r="Q10" s="44"/>
      <c r="R10" s="126"/>
    </row>
    <row r="11" spans="1:18" ht="13.5" thickBot="1">
      <c r="A11" s="48" t="s">
        <v>5</v>
      </c>
      <c r="B11" s="49"/>
      <c r="C11" s="217">
        <f>E11-'[1]UK'!C11</f>
        <v>0</v>
      </c>
      <c r="D11" s="115">
        <f>F11-'[1]UK'!D11</f>
        <v>0</v>
      </c>
      <c r="E11" s="50"/>
      <c r="F11" s="115"/>
      <c r="G11" s="115"/>
      <c r="H11" s="115"/>
      <c r="I11" s="115">
        <v>3000</v>
      </c>
      <c r="J11" s="115">
        <v>5000</v>
      </c>
      <c r="K11" s="115">
        <v>2000</v>
      </c>
      <c r="L11" s="115">
        <v>2500</v>
      </c>
      <c r="M11" s="115">
        <v>3000</v>
      </c>
      <c r="N11" s="115">
        <v>6000</v>
      </c>
      <c r="O11" s="115">
        <v>5000</v>
      </c>
      <c r="P11" s="115">
        <v>6000</v>
      </c>
      <c r="Q11" s="51">
        <v>6500</v>
      </c>
      <c r="R11" s="127">
        <v>6000</v>
      </c>
    </row>
    <row r="12" spans="1:18" ht="13.5" thickBot="1">
      <c r="A12" s="53" t="s">
        <v>93</v>
      </c>
      <c r="B12" s="87"/>
      <c r="C12" s="213">
        <f>E12-'[1]UK'!C12</f>
        <v>0</v>
      </c>
      <c r="D12" s="89">
        <f>F12-'[1]UK'!D12</f>
        <v>0</v>
      </c>
      <c r="E12" s="88"/>
      <c r="F12" s="89"/>
      <c r="G12" s="89">
        <v>94063</v>
      </c>
      <c r="H12" s="111"/>
      <c r="I12" s="111">
        <v>150400</v>
      </c>
      <c r="J12" s="111">
        <f>SUM(J2:J11)</f>
        <v>157500</v>
      </c>
      <c r="K12" s="111">
        <f>SUM(K2:K11)</f>
        <v>157200</v>
      </c>
      <c r="L12" s="111">
        <f>SUM(L2:L11)</f>
        <v>103000</v>
      </c>
      <c r="M12" s="111">
        <f aca="true" t="shared" si="0" ref="M12:R12">SUM(M2:M11)</f>
        <v>151500</v>
      </c>
      <c r="N12" s="111">
        <f t="shared" si="0"/>
        <v>150000</v>
      </c>
      <c r="O12" s="111">
        <f t="shared" si="0"/>
        <v>142600</v>
      </c>
      <c r="P12" s="111">
        <f t="shared" si="0"/>
        <v>122700</v>
      </c>
      <c r="Q12" s="56">
        <f t="shared" si="0"/>
        <v>116500</v>
      </c>
      <c r="R12" s="112">
        <f t="shared" si="0"/>
        <v>104200</v>
      </c>
    </row>
    <row r="13" spans="4:16" ht="12.75">
      <c r="D13" s="93"/>
      <c r="E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2:18" ht="13.5" thickBot="1">
      <c r="B14" s="40"/>
      <c r="C14" s="40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40"/>
      <c r="R14" s="40"/>
    </row>
    <row r="15" spans="1:18" s="40" customFormat="1" ht="13.5" thickBot="1">
      <c r="A15" s="38" t="s">
        <v>92</v>
      </c>
      <c r="B15" s="18" t="s">
        <v>176</v>
      </c>
      <c r="C15" s="185" t="s">
        <v>175</v>
      </c>
      <c r="D15" s="64" t="s">
        <v>168</v>
      </c>
      <c r="E15" s="35">
        <v>43800</v>
      </c>
      <c r="F15" s="19">
        <v>43435</v>
      </c>
      <c r="G15" s="19">
        <v>43070</v>
      </c>
      <c r="H15" s="19">
        <v>42705</v>
      </c>
      <c r="I15" s="66">
        <v>42339</v>
      </c>
      <c r="J15" s="66">
        <f>J1</f>
        <v>41974</v>
      </c>
      <c r="K15" s="66">
        <v>41609</v>
      </c>
      <c r="L15" s="66">
        <v>41244</v>
      </c>
      <c r="M15" s="66">
        <v>40878</v>
      </c>
      <c r="N15" s="66">
        <v>40513</v>
      </c>
      <c r="O15" s="66">
        <v>40148</v>
      </c>
      <c r="P15" s="66">
        <v>39783</v>
      </c>
      <c r="Q15" s="39">
        <v>39417</v>
      </c>
      <c r="R15" s="107">
        <v>39052</v>
      </c>
    </row>
    <row r="16" spans="1:18" ht="12.75">
      <c r="A16" s="41" t="s">
        <v>6</v>
      </c>
      <c r="B16" s="42"/>
      <c r="C16" s="209">
        <f>E16-'[1]UK'!C16</f>
        <v>0</v>
      </c>
      <c r="D16" s="80">
        <f>F16-'[1]UK'!D16</f>
        <v>0</v>
      </c>
      <c r="E16" s="43"/>
      <c r="F16" s="80"/>
      <c r="G16" s="80">
        <v>9646</v>
      </c>
      <c r="H16" s="80"/>
      <c r="I16" s="80">
        <v>14400</v>
      </c>
      <c r="J16" s="80">
        <v>11500</v>
      </c>
      <c r="K16" s="80">
        <v>15100</v>
      </c>
      <c r="L16" s="80">
        <v>13000</v>
      </c>
      <c r="M16" s="80">
        <v>16000</v>
      </c>
      <c r="N16" s="80">
        <v>16000</v>
      </c>
      <c r="O16" s="80">
        <v>17000</v>
      </c>
      <c r="P16" s="80">
        <v>13000</v>
      </c>
      <c r="Q16" s="44">
        <v>13000</v>
      </c>
      <c r="R16" s="126">
        <v>15000</v>
      </c>
    </row>
    <row r="17" spans="1:18" ht="12.75">
      <c r="A17" s="41" t="s">
        <v>94</v>
      </c>
      <c r="B17" s="42"/>
      <c r="C17" s="209">
        <f>E17-'[1]UK'!C17</f>
        <v>0</v>
      </c>
      <c r="D17" s="80">
        <f>F17-'[1]UK'!D17</f>
        <v>0</v>
      </c>
      <c r="E17" s="43"/>
      <c r="F17" s="80"/>
      <c r="G17" s="80">
        <v>428</v>
      </c>
      <c r="H17" s="80"/>
      <c r="I17" s="80">
        <v>1800</v>
      </c>
      <c r="J17" s="80">
        <v>1500</v>
      </c>
      <c r="K17" s="80">
        <v>1000</v>
      </c>
      <c r="L17" s="80">
        <v>1000</v>
      </c>
      <c r="M17" s="80">
        <v>2500</v>
      </c>
      <c r="N17" s="80">
        <v>1000</v>
      </c>
      <c r="O17" s="80">
        <v>1000</v>
      </c>
      <c r="P17" s="80">
        <v>1000</v>
      </c>
      <c r="Q17" s="44">
        <v>1000</v>
      </c>
      <c r="R17" s="126">
        <v>2000</v>
      </c>
    </row>
    <row r="18" spans="1:18" ht="13.5" thickBot="1">
      <c r="A18" s="48" t="s">
        <v>5</v>
      </c>
      <c r="B18" s="49"/>
      <c r="C18" s="217">
        <f>E18-'[1]UK'!C18</f>
        <v>0</v>
      </c>
      <c r="D18" s="115">
        <f>F18-'[1]UK'!D18</f>
        <v>0</v>
      </c>
      <c r="E18" s="50"/>
      <c r="F18" s="115"/>
      <c r="G18" s="115"/>
      <c r="H18" s="115"/>
      <c r="I18" s="115">
        <v>500</v>
      </c>
      <c r="J18" s="115">
        <v>500</v>
      </c>
      <c r="K18" s="115">
        <v>500</v>
      </c>
      <c r="L18" s="115">
        <v>0</v>
      </c>
      <c r="M18" s="115">
        <v>1000</v>
      </c>
      <c r="N18" s="115">
        <v>1000</v>
      </c>
      <c r="O18" s="115">
        <v>900</v>
      </c>
      <c r="P18" s="115">
        <v>100</v>
      </c>
      <c r="Q18" s="51">
        <v>1000</v>
      </c>
      <c r="R18" s="127">
        <v>1000</v>
      </c>
    </row>
    <row r="19" spans="1:18" ht="13.5" thickBot="1">
      <c r="A19" s="53" t="s">
        <v>93</v>
      </c>
      <c r="B19" s="87"/>
      <c r="C19" s="213">
        <f>E19-'[1]UK'!C19</f>
        <v>0</v>
      </c>
      <c r="D19" s="89">
        <f>F19-'[1]UK'!D19</f>
        <v>0</v>
      </c>
      <c r="E19" s="88"/>
      <c r="F19" s="89"/>
      <c r="G19" s="89">
        <v>10074</v>
      </c>
      <c r="H19" s="111"/>
      <c r="I19" s="111">
        <v>16700</v>
      </c>
      <c r="J19" s="111">
        <f>SUM(J16:J18)</f>
        <v>13500</v>
      </c>
      <c r="K19" s="111">
        <f>SUM(K16:K18)</f>
        <v>16600</v>
      </c>
      <c r="L19" s="111">
        <f>SUM(L16:L18)</f>
        <v>14000</v>
      </c>
      <c r="M19" s="111">
        <f aca="true" t="shared" si="1" ref="M19:R19">SUM(M16:M18)</f>
        <v>19500</v>
      </c>
      <c r="N19" s="111">
        <f t="shared" si="1"/>
        <v>18000</v>
      </c>
      <c r="O19" s="111">
        <f t="shared" si="1"/>
        <v>18900</v>
      </c>
      <c r="P19" s="111">
        <f t="shared" si="1"/>
        <v>14100</v>
      </c>
      <c r="Q19" s="56">
        <f t="shared" si="1"/>
        <v>15000</v>
      </c>
      <c r="R19" s="57">
        <f t="shared" si="1"/>
        <v>18000</v>
      </c>
    </row>
    <row r="21" ht="12.75">
      <c r="A21" s="40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6.28125" style="0" bestFit="1" customWidth="1"/>
    <col min="2" max="2" width="10.7109375" style="0" customWidth="1"/>
    <col min="3" max="4" width="11.57421875" style="0" bestFit="1" customWidth="1"/>
    <col min="5" max="5" width="11.57421875" style="0" customWidth="1"/>
    <col min="6" max="7" width="10.8515625" style="7" customWidth="1"/>
    <col min="8" max="8" width="10.140625" style="0" bestFit="1" customWidth="1"/>
    <col min="9" max="16" width="10.140625" style="11" bestFit="1" customWidth="1"/>
    <col min="17" max="18" width="10.140625" style="0" bestFit="1" customWidth="1"/>
  </cols>
  <sheetData>
    <row r="1" spans="1:18" s="11" customFormat="1" ht="13.5" thickBot="1">
      <c r="A1" s="17" t="s">
        <v>23</v>
      </c>
      <c r="B1" s="18" t="s">
        <v>176</v>
      </c>
      <c r="C1" s="185" t="s">
        <v>175</v>
      </c>
      <c r="D1" s="64" t="s">
        <v>168</v>
      </c>
      <c r="E1" s="35">
        <v>43800</v>
      </c>
      <c r="F1" s="19">
        <v>43435</v>
      </c>
      <c r="G1" s="19">
        <v>43070</v>
      </c>
      <c r="H1" s="19">
        <v>42705</v>
      </c>
      <c r="I1" s="19">
        <v>42339</v>
      </c>
      <c r="J1" s="19">
        <v>41974</v>
      </c>
      <c r="K1" s="19">
        <v>41609</v>
      </c>
      <c r="L1" s="19">
        <v>41244</v>
      </c>
      <c r="M1" s="19">
        <v>40878</v>
      </c>
      <c r="N1" s="19">
        <v>40513</v>
      </c>
      <c r="O1" s="19">
        <v>40148</v>
      </c>
      <c r="P1" s="19">
        <v>39783</v>
      </c>
      <c r="Q1" s="19">
        <v>39417</v>
      </c>
      <c r="R1" s="20">
        <v>39052</v>
      </c>
    </row>
    <row r="2" spans="1:18" ht="12.75">
      <c r="A2" s="13" t="s">
        <v>10</v>
      </c>
      <c r="B2" s="21">
        <f>(E2-F2)/F2</f>
        <v>-0.2867399938893981</v>
      </c>
      <c r="C2" s="187">
        <f>E2-'[1]US'!C2</f>
        <v>-1524</v>
      </c>
      <c r="D2" s="184">
        <f>F2-'[1]US'!D2</f>
        <v>-2839</v>
      </c>
      <c r="E2" s="219">
        <v>9338</v>
      </c>
      <c r="F2" s="9">
        <v>13092</v>
      </c>
      <c r="G2" s="9">
        <v>19914</v>
      </c>
      <c r="H2" s="9">
        <v>31538</v>
      </c>
      <c r="I2" s="9">
        <v>21896</v>
      </c>
      <c r="J2" s="9">
        <v>43201</v>
      </c>
      <c r="K2" s="9">
        <v>26431</v>
      </c>
      <c r="L2" s="9">
        <v>39427</v>
      </c>
      <c r="M2" s="9">
        <v>39027</v>
      </c>
      <c r="N2" s="9">
        <v>54824.86388384755</v>
      </c>
      <c r="O2" s="9">
        <v>49012.704174228675</v>
      </c>
      <c r="P2" s="9">
        <v>58845.73502722323</v>
      </c>
      <c r="Q2" s="9">
        <v>55434.66424682396</v>
      </c>
      <c r="R2" s="23">
        <v>52195.09981851179</v>
      </c>
    </row>
    <row r="3" spans="1:18" ht="12.75">
      <c r="A3" s="13" t="s">
        <v>32</v>
      </c>
      <c r="B3" s="21">
        <f aca="true" t="shared" si="0" ref="B3:B27">(E3-F3)/F3</f>
        <v>-0.11448763250883393</v>
      </c>
      <c r="C3" s="187">
        <f>E3-'[1]US'!C3</f>
        <v>-781</v>
      </c>
      <c r="D3" s="184">
        <f>F3-'[1]US'!D3</f>
        <v>-1296</v>
      </c>
      <c r="E3" s="219">
        <v>5012</v>
      </c>
      <c r="F3" s="9">
        <v>5660</v>
      </c>
      <c r="G3" s="9">
        <v>5031</v>
      </c>
      <c r="H3" s="9">
        <v>5317</v>
      </c>
      <c r="I3" s="9">
        <v>9185</v>
      </c>
      <c r="J3" s="9">
        <v>6555</v>
      </c>
      <c r="K3" s="9">
        <v>7661</v>
      </c>
      <c r="L3" s="9">
        <v>2382</v>
      </c>
      <c r="M3" s="9">
        <v>6365</v>
      </c>
      <c r="N3" s="9">
        <v>4954.627949183303</v>
      </c>
      <c r="O3" s="9">
        <v>6669.691470054447</v>
      </c>
      <c r="P3" s="9">
        <v>7374.7731397459165</v>
      </c>
      <c r="Q3" s="9">
        <v>8003.629764065336</v>
      </c>
      <c r="R3" s="23">
        <v>6402.9038112522685</v>
      </c>
    </row>
    <row r="4" spans="1:18" ht="12.75">
      <c r="A4" s="13" t="s">
        <v>179</v>
      </c>
      <c r="B4" s="21"/>
      <c r="C4" s="187">
        <f>E4-'[1]US'!C4</f>
        <v>343</v>
      </c>
      <c r="D4" s="184">
        <f>F4-'[1]US'!D4</f>
        <v>0</v>
      </c>
      <c r="E4" s="219">
        <v>6193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23"/>
    </row>
    <row r="5" spans="1:18" ht="12.75">
      <c r="A5" s="13" t="s">
        <v>48</v>
      </c>
      <c r="B5" s="21">
        <f t="shared" si="0"/>
        <v>-0.2972700048749913</v>
      </c>
      <c r="C5" s="187">
        <f>E5-'[1]US'!C5</f>
        <v>-3525</v>
      </c>
      <c r="D5" s="184">
        <f>F5-'[1]US'!D5</f>
        <v>-4173</v>
      </c>
      <c r="E5" s="219">
        <v>20181</v>
      </c>
      <c r="F5" s="9">
        <v>28718</v>
      </c>
      <c r="G5" s="9">
        <v>26069</v>
      </c>
      <c r="H5" s="9">
        <v>22887</v>
      </c>
      <c r="I5" s="9">
        <v>32643</v>
      </c>
      <c r="J5" s="9">
        <v>26946</v>
      </c>
      <c r="K5" s="9">
        <v>33749</v>
      </c>
      <c r="L5" s="9">
        <v>7946</v>
      </c>
      <c r="M5" s="9">
        <v>33825</v>
      </c>
      <c r="N5" s="9">
        <v>30985.480943738658</v>
      </c>
      <c r="O5" s="9">
        <v>39389.292196007256</v>
      </c>
      <c r="P5" s="9">
        <v>30185.117967332124</v>
      </c>
      <c r="Q5" s="9">
        <v>40437.38656987296</v>
      </c>
      <c r="R5" s="23">
        <v>41599.81851179673</v>
      </c>
    </row>
    <row r="6" spans="1:18" ht="12.75">
      <c r="A6" s="13" t="s">
        <v>11</v>
      </c>
      <c r="B6" s="21">
        <f t="shared" si="0"/>
        <v>0.09014489719162334</v>
      </c>
      <c r="C6" s="187">
        <f>E6-'[1]US'!C6</f>
        <v>-29156</v>
      </c>
      <c r="D6" s="184">
        <f>F6-'[1]US'!D6</f>
        <v>-25688</v>
      </c>
      <c r="E6" s="219">
        <v>281156</v>
      </c>
      <c r="F6" s="9">
        <v>257907</v>
      </c>
      <c r="G6" s="9">
        <v>287730</v>
      </c>
      <c r="H6" s="9">
        <v>256955</v>
      </c>
      <c r="I6" s="9">
        <v>227837</v>
      </c>
      <c r="J6" s="9">
        <v>285253</v>
      </c>
      <c r="K6" s="9">
        <v>217565</v>
      </c>
      <c r="L6" s="9">
        <v>323328</v>
      </c>
      <c r="M6" s="9">
        <v>198338</v>
      </c>
      <c r="N6" s="9">
        <v>222977.31397459164</v>
      </c>
      <c r="O6" s="9">
        <v>198013.611615245</v>
      </c>
      <c r="P6" s="9">
        <v>248474.59165154264</v>
      </c>
      <c r="Q6" s="9">
        <v>172649.7277676951</v>
      </c>
      <c r="R6" s="23">
        <v>179986.388384755</v>
      </c>
    </row>
    <row r="7" spans="1:18" ht="12.75">
      <c r="A7" s="13" t="s">
        <v>8</v>
      </c>
      <c r="B7" s="21">
        <f t="shared" si="0"/>
        <v>0.19182933450218412</v>
      </c>
      <c r="C7" s="187">
        <f>E7-'[1]US'!C7</f>
        <v>-61304</v>
      </c>
      <c r="D7" s="184">
        <f>F7-'[1]US'!D7</f>
        <v>-61609</v>
      </c>
      <c r="E7" s="219">
        <v>478560</v>
      </c>
      <c r="F7" s="9">
        <v>401534</v>
      </c>
      <c r="G7" s="9">
        <v>472138</v>
      </c>
      <c r="H7" s="9">
        <v>436331</v>
      </c>
      <c r="I7" s="9">
        <v>342689</v>
      </c>
      <c r="J7" s="9">
        <v>434521</v>
      </c>
      <c r="K7" s="9">
        <v>350521</v>
      </c>
      <c r="L7" s="9">
        <v>335047</v>
      </c>
      <c r="M7" s="9">
        <v>308711</v>
      </c>
      <c r="N7" s="9">
        <v>281613.43012704176</v>
      </c>
      <c r="O7" s="9">
        <v>251828.4936479129</v>
      </c>
      <c r="P7" s="9">
        <v>255830.30852994556</v>
      </c>
      <c r="Q7" s="9">
        <v>222196.00725952812</v>
      </c>
      <c r="R7" s="23">
        <v>177566.2431941924</v>
      </c>
    </row>
    <row r="8" spans="1:18" ht="12.75">
      <c r="A8" s="13" t="s">
        <v>2</v>
      </c>
      <c r="B8" s="21">
        <f t="shared" si="0"/>
        <v>0.5218069045205315</v>
      </c>
      <c r="C8" s="187">
        <f>E8-'[1]US'!C8</f>
        <v>-13454</v>
      </c>
      <c r="D8" s="184">
        <f>F8-'[1]US'!D8</f>
        <v>-18065</v>
      </c>
      <c r="E8" s="219">
        <v>139606</v>
      </c>
      <c r="F8" s="9">
        <v>91737</v>
      </c>
      <c r="G8" s="9">
        <v>146638</v>
      </c>
      <c r="H8" s="9">
        <v>138310</v>
      </c>
      <c r="I8" s="9">
        <v>150907</v>
      </c>
      <c r="J8" s="9">
        <v>216136</v>
      </c>
      <c r="K8" s="9">
        <v>185646</v>
      </c>
      <c r="L8" s="9">
        <v>210495</v>
      </c>
      <c r="M8" s="9">
        <v>191877</v>
      </c>
      <c r="N8" s="9">
        <v>200033.57531760435</v>
      </c>
      <c r="O8" s="9">
        <v>199690.5626134301</v>
      </c>
      <c r="P8" s="9">
        <v>257507.25952813067</v>
      </c>
      <c r="Q8" s="9">
        <v>201939.20145190562</v>
      </c>
      <c r="R8" s="23">
        <v>179109.8003629764</v>
      </c>
    </row>
    <row r="9" spans="1:18" ht="12.75">
      <c r="A9" s="13" t="s">
        <v>16</v>
      </c>
      <c r="B9" s="21">
        <f t="shared" si="0"/>
        <v>0.3438048094077443</v>
      </c>
      <c r="C9" s="187">
        <f>E9-'[1]US'!C9</f>
        <v>-32415</v>
      </c>
      <c r="D9" s="184">
        <f>F9-'[1]US'!D9</f>
        <v>-29500</v>
      </c>
      <c r="E9" s="219">
        <v>267397</v>
      </c>
      <c r="F9" s="9">
        <v>198985</v>
      </c>
      <c r="G9" s="9">
        <v>318163</v>
      </c>
      <c r="H9" s="9">
        <v>230104</v>
      </c>
      <c r="I9" s="9">
        <v>270046</v>
      </c>
      <c r="J9" s="9">
        <v>259661</v>
      </c>
      <c r="K9" s="9">
        <v>244778</v>
      </c>
      <c r="L9" s="9">
        <v>206665</v>
      </c>
      <c r="M9" s="9">
        <v>196870.23593466423</v>
      </c>
      <c r="N9" s="9">
        <v>200452.81306715062</v>
      </c>
      <c r="O9" s="9">
        <v>186141.5607985481</v>
      </c>
      <c r="P9" s="9">
        <v>272980.943738657</v>
      </c>
      <c r="Q9" s="9">
        <v>197594.37386569873</v>
      </c>
      <c r="R9" s="23">
        <v>220023.59346642467</v>
      </c>
    </row>
    <row r="10" spans="1:18" ht="12.75">
      <c r="A10" s="13" t="s">
        <v>158</v>
      </c>
      <c r="B10" s="21">
        <f t="shared" si="0"/>
        <v>0.3579578626369578</v>
      </c>
      <c r="C10" s="187">
        <f>E10-'[1]US'!C10</f>
        <v>-41638</v>
      </c>
      <c r="D10" s="184">
        <f>F10-'[1]US'!D10</f>
        <v>-36073</v>
      </c>
      <c r="E10" s="219">
        <v>239575</v>
      </c>
      <c r="F10" s="9">
        <v>176423</v>
      </c>
      <c r="G10" s="9">
        <v>165123</v>
      </c>
      <c r="H10" s="9">
        <v>106448</v>
      </c>
      <c r="I10" s="9">
        <v>82571</v>
      </c>
      <c r="J10" s="9">
        <v>67859</v>
      </c>
      <c r="K10" s="9">
        <v>47526</v>
      </c>
      <c r="L10" s="9"/>
      <c r="M10" s="9"/>
      <c r="N10" s="9"/>
      <c r="O10" s="9"/>
      <c r="P10" s="9"/>
      <c r="Q10" s="9"/>
      <c r="R10" s="23"/>
    </row>
    <row r="11" spans="1:18" ht="12.75">
      <c r="A11" s="14" t="s">
        <v>9</v>
      </c>
      <c r="B11" s="21">
        <f t="shared" si="0"/>
        <v>0.5678486997635934</v>
      </c>
      <c r="C11" s="187">
        <f>E11-'[1]US'!C11</f>
        <v>-228</v>
      </c>
      <c r="D11" s="184">
        <f>F11-'[1]US'!D11</f>
        <v>-1220</v>
      </c>
      <c r="E11" s="219">
        <v>3316</v>
      </c>
      <c r="F11" s="9">
        <v>2115</v>
      </c>
      <c r="G11" s="9">
        <v>3964</v>
      </c>
      <c r="H11" s="9">
        <v>5279</v>
      </c>
      <c r="I11" s="60">
        <v>4097</v>
      </c>
      <c r="J11" s="60">
        <v>5831</v>
      </c>
      <c r="K11" s="60">
        <v>9585</v>
      </c>
      <c r="L11" s="60">
        <v>1391</v>
      </c>
      <c r="M11" s="60">
        <v>7946.460980036298</v>
      </c>
      <c r="N11" s="60">
        <v>3944.64609800363</v>
      </c>
      <c r="O11" s="60">
        <v>9070.780399274046</v>
      </c>
      <c r="P11" s="60">
        <v>8994.555353901997</v>
      </c>
      <c r="Q11" s="9">
        <v>6669.691470054447</v>
      </c>
      <c r="R11" s="23">
        <v>8365.698729582577</v>
      </c>
    </row>
    <row r="12" spans="1:18" ht="12.75">
      <c r="A12" s="14" t="s">
        <v>26</v>
      </c>
      <c r="B12" s="21">
        <f t="shared" si="0"/>
        <v>-1</v>
      </c>
      <c r="C12" s="187">
        <f>E12-'[1]US'!C12</f>
        <v>0</v>
      </c>
      <c r="D12" s="184">
        <f>F12-'[1]US'!D12</f>
        <v>2306</v>
      </c>
      <c r="E12" s="219"/>
      <c r="F12" s="9">
        <v>12863</v>
      </c>
      <c r="G12" s="9">
        <v>12139</v>
      </c>
      <c r="H12" s="9">
        <v>16979</v>
      </c>
      <c r="I12" s="60">
        <v>15340</v>
      </c>
      <c r="J12" s="60">
        <v>23534</v>
      </c>
      <c r="K12" s="60">
        <v>24868</v>
      </c>
      <c r="L12" s="60">
        <v>14692</v>
      </c>
      <c r="M12" s="60">
        <v>19342.105263157893</v>
      </c>
      <c r="N12" s="60">
        <v>20961.887477313976</v>
      </c>
      <c r="O12" s="60">
        <v>23267.695099818513</v>
      </c>
      <c r="P12" s="60">
        <v>24163.33938294011</v>
      </c>
      <c r="Q12" s="9">
        <v>14978.221415607986</v>
      </c>
      <c r="R12" s="23">
        <v>20028.13067150635</v>
      </c>
    </row>
    <row r="13" spans="1:18" ht="12.75">
      <c r="A13" s="14" t="s">
        <v>49</v>
      </c>
      <c r="B13" s="21">
        <f t="shared" si="0"/>
        <v>-0.4203935599284436</v>
      </c>
      <c r="C13" s="187">
        <f>E13-'[1]US'!C13</f>
        <v>-1029</v>
      </c>
      <c r="D13" s="184">
        <f>F13-'[1]US'!D13</f>
        <v>-648</v>
      </c>
      <c r="E13" s="219">
        <v>1944</v>
      </c>
      <c r="F13" s="9">
        <v>3354</v>
      </c>
      <c r="G13" s="9">
        <v>1791</v>
      </c>
      <c r="H13" s="9">
        <v>5088</v>
      </c>
      <c r="I13" s="60">
        <v>5469</v>
      </c>
      <c r="J13" s="60">
        <v>5869</v>
      </c>
      <c r="K13" s="60">
        <v>7451</v>
      </c>
      <c r="L13" s="60">
        <v>38</v>
      </c>
      <c r="M13" s="60">
        <v>13701.451905626134</v>
      </c>
      <c r="N13" s="60">
        <v>5411.978221415608</v>
      </c>
      <c r="O13" s="60">
        <v>14235.02722323049</v>
      </c>
      <c r="P13" s="60">
        <v>5850.2722323049</v>
      </c>
      <c r="Q13" s="9">
        <v>4058.983666061706</v>
      </c>
      <c r="R13" s="23">
        <v>6574.410163339383</v>
      </c>
    </row>
    <row r="14" spans="1:18" ht="12.75">
      <c r="A14" s="14" t="s">
        <v>50</v>
      </c>
      <c r="B14" s="21">
        <f t="shared" si="0"/>
        <v>-0.06157615573086347</v>
      </c>
      <c r="C14" s="187">
        <f>E14-'[1]US'!C14</f>
        <v>-2210</v>
      </c>
      <c r="D14" s="184">
        <f>F14-'[1]US'!D14</f>
        <v>-4421</v>
      </c>
      <c r="E14" s="219">
        <v>34854</v>
      </c>
      <c r="F14" s="9">
        <v>37141</v>
      </c>
      <c r="G14" s="9">
        <v>36779</v>
      </c>
      <c r="H14" s="9">
        <v>32662</v>
      </c>
      <c r="I14" s="60">
        <v>49661</v>
      </c>
      <c r="J14" s="60">
        <v>45392</v>
      </c>
      <c r="K14" s="60">
        <v>47298</v>
      </c>
      <c r="L14" s="60">
        <v>19971</v>
      </c>
      <c r="M14" s="60">
        <v>31557</v>
      </c>
      <c r="N14" s="60">
        <v>29270.417422867515</v>
      </c>
      <c r="O14" s="60">
        <v>49984.57350272232</v>
      </c>
      <c r="P14" s="60">
        <v>43505.444646098</v>
      </c>
      <c r="Q14" s="9">
        <v>39255.89836660617</v>
      </c>
      <c r="R14" s="23">
        <v>37502.722323049005</v>
      </c>
    </row>
    <row r="15" spans="1:18" ht="12.75">
      <c r="A15" s="14" t="s">
        <v>51</v>
      </c>
      <c r="B15" s="21">
        <f t="shared" si="0"/>
        <v>0.10566298342541436</v>
      </c>
      <c r="C15" s="187">
        <f>E15-'[1]US'!C15</f>
        <v>-400</v>
      </c>
      <c r="D15" s="184">
        <f>F15-'[1]US'!D15</f>
        <v>-96</v>
      </c>
      <c r="E15" s="219">
        <v>1601</v>
      </c>
      <c r="F15" s="9">
        <v>1448</v>
      </c>
      <c r="G15" s="9">
        <v>2211</v>
      </c>
      <c r="H15" s="9">
        <v>2592</v>
      </c>
      <c r="I15" s="60">
        <v>1429</v>
      </c>
      <c r="J15" s="60">
        <v>1410</v>
      </c>
      <c r="K15" s="60">
        <v>2249</v>
      </c>
      <c r="L15" s="60">
        <v>1525</v>
      </c>
      <c r="M15" s="60">
        <v>3487</v>
      </c>
      <c r="N15" s="60">
        <v>3296.733212341198</v>
      </c>
      <c r="O15" s="60">
        <v>3296.733212341198</v>
      </c>
      <c r="P15" s="60">
        <v>3677.858439201452</v>
      </c>
      <c r="Q15" s="9">
        <v>5678.765880217786</v>
      </c>
      <c r="R15" s="23">
        <v>4230.49001814882</v>
      </c>
    </row>
    <row r="16" spans="1:18" ht="12.75">
      <c r="A16" s="14" t="s">
        <v>52</v>
      </c>
      <c r="B16" s="21">
        <f t="shared" si="0"/>
        <v>0.7822120866590649</v>
      </c>
      <c r="C16" s="187">
        <f>E16-'[1]US'!C16</f>
        <v>-266</v>
      </c>
      <c r="D16" s="184">
        <f>F16-'[1]US'!D16</f>
        <v>-114</v>
      </c>
      <c r="E16" s="219">
        <v>1563</v>
      </c>
      <c r="F16" s="9">
        <v>877</v>
      </c>
      <c r="G16" s="9">
        <v>19</v>
      </c>
      <c r="H16" s="9">
        <v>0</v>
      </c>
      <c r="I16" s="60">
        <v>19</v>
      </c>
      <c r="J16" s="60">
        <v>0</v>
      </c>
      <c r="K16" s="60">
        <v>57</v>
      </c>
      <c r="L16" s="60">
        <v>419</v>
      </c>
      <c r="M16" s="60">
        <v>1581.6696914700544</v>
      </c>
      <c r="N16" s="60">
        <v>2096.1887477313976</v>
      </c>
      <c r="O16" s="60">
        <v>5888.384754990926</v>
      </c>
      <c r="P16" s="60">
        <v>3372.9582577132487</v>
      </c>
      <c r="Q16" s="9">
        <v>381.1252268602541</v>
      </c>
      <c r="R16" s="23">
        <v>171.50635208711435</v>
      </c>
    </row>
    <row r="17" spans="1:18" ht="12.75">
      <c r="A17" s="14" t="s">
        <v>53</v>
      </c>
      <c r="B17" s="21"/>
      <c r="C17" s="187">
        <f>E17-'[1]US'!C17</f>
        <v>0</v>
      </c>
      <c r="D17" s="184">
        <f>F17-'[1]US'!D17</f>
        <v>0</v>
      </c>
      <c r="E17" s="219"/>
      <c r="F17" s="9">
        <v>0</v>
      </c>
      <c r="G17" s="9">
        <v>0</v>
      </c>
      <c r="H17" s="9">
        <v>19</v>
      </c>
      <c r="I17" s="60">
        <v>19</v>
      </c>
      <c r="J17" s="60">
        <v>0</v>
      </c>
      <c r="K17" s="60">
        <v>1048</v>
      </c>
      <c r="L17" s="60">
        <v>19</v>
      </c>
      <c r="M17" s="60">
        <v>57.168784029038115</v>
      </c>
      <c r="N17" s="60">
        <v>0</v>
      </c>
      <c r="O17" s="60">
        <v>438.2940108892922</v>
      </c>
      <c r="P17" s="60">
        <v>19.056261343012704</v>
      </c>
      <c r="Q17" s="9">
        <v>95.28130671506352</v>
      </c>
      <c r="R17" s="23">
        <v>114.33756805807623</v>
      </c>
    </row>
    <row r="18" spans="1:18" ht="12.75">
      <c r="A18" s="15" t="s">
        <v>21</v>
      </c>
      <c r="B18" s="21">
        <f t="shared" si="0"/>
        <v>0.05679911569057065</v>
      </c>
      <c r="C18" s="187">
        <f>E18-'[1]US'!C18</f>
        <v>-7013</v>
      </c>
      <c r="D18" s="184">
        <f>F18-'[1]US'!D18</f>
        <v>4592</v>
      </c>
      <c r="E18" s="219">
        <v>107077</v>
      </c>
      <c r="F18" s="9">
        <v>101322</v>
      </c>
      <c r="G18" s="9">
        <v>94405</v>
      </c>
      <c r="H18" s="9">
        <v>104181</v>
      </c>
      <c r="I18" s="9">
        <v>92366</v>
      </c>
      <c r="J18" s="9">
        <v>72852</v>
      </c>
      <c r="K18" s="9">
        <v>60084</v>
      </c>
      <c r="L18" s="9">
        <v>62619</v>
      </c>
      <c r="M18" s="9">
        <v>50270.41742286751</v>
      </c>
      <c r="N18" s="9">
        <v>54462.794918330306</v>
      </c>
      <c r="O18" s="9">
        <v>59836.66061705989</v>
      </c>
      <c r="P18" s="9">
        <v>48593.466424682396</v>
      </c>
      <c r="Q18" s="9">
        <v>45372.958257713246</v>
      </c>
      <c r="R18" s="23">
        <v>34568.05807622505</v>
      </c>
    </row>
    <row r="19" spans="1:18" ht="12.75">
      <c r="A19" s="14" t="s">
        <v>18</v>
      </c>
      <c r="B19" s="21">
        <f t="shared" si="0"/>
        <v>-0.03646564939033554</v>
      </c>
      <c r="C19" s="187">
        <f>E19-'[1]US'!C19</f>
        <v>-41695</v>
      </c>
      <c r="D19" s="184">
        <f>F19-'[1]US'!D19</f>
        <v>-27556</v>
      </c>
      <c r="E19" s="219">
        <v>480847</v>
      </c>
      <c r="F19" s="9">
        <v>499045</v>
      </c>
      <c r="G19" s="9">
        <v>602197</v>
      </c>
      <c r="H19" s="9">
        <v>676116</v>
      </c>
      <c r="I19" s="60">
        <v>538168</v>
      </c>
      <c r="J19" s="60">
        <v>804308</v>
      </c>
      <c r="K19" s="60">
        <v>608009</v>
      </c>
      <c r="L19" s="60">
        <v>650828</v>
      </c>
      <c r="M19" s="60">
        <v>599815</v>
      </c>
      <c r="N19" s="60">
        <v>547219.6007259528</v>
      </c>
      <c r="O19" s="60">
        <v>627103.448275862</v>
      </c>
      <c r="P19" s="60">
        <v>618871.1433756805</v>
      </c>
      <c r="Q19" s="9">
        <v>555375.6805807622</v>
      </c>
      <c r="R19" s="23">
        <v>617594.3738656987</v>
      </c>
    </row>
    <row r="20" spans="1:18" ht="12.75">
      <c r="A20" s="14" t="s">
        <v>54</v>
      </c>
      <c r="B20" s="21">
        <f t="shared" si="0"/>
        <v>0.3267406659939455</v>
      </c>
      <c r="C20" s="187">
        <f>E20-'[1]US'!C20</f>
        <v>1372</v>
      </c>
      <c r="D20" s="184">
        <f>F20-'[1]US'!D20</f>
        <v>-8766</v>
      </c>
      <c r="E20" s="219">
        <v>6574</v>
      </c>
      <c r="F20" s="9">
        <v>4955</v>
      </c>
      <c r="G20" s="9">
        <v>8061</v>
      </c>
      <c r="H20" s="9">
        <v>9642</v>
      </c>
      <c r="I20" s="60">
        <v>6479</v>
      </c>
      <c r="J20" s="60">
        <v>8175</v>
      </c>
      <c r="K20" s="60">
        <v>7184</v>
      </c>
      <c r="L20" s="60">
        <v>4116</v>
      </c>
      <c r="M20" s="60">
        <v>8251.3611615245</v>
      </c>
      <c r="N20" s="60">
        <v>6212.341197822141</v>
      </c>
      <c r="O20" s="60">
        <v>8689.655172413793</v>
      </c>
      <c r="P20" s="60">
        <v>9108.892921960072</v>
      </c>
      <c r="Q20" s="9">
        <v>10423.774954627948</v>
      </c>
      <c r="R20" s="23">
        <v>12539.01996370236</v>
      </c>
    </row>
    <row r="21" spans="1:18" ht="12.75">
      <c r="A21" s="14" t="s">
        <v>55</v>
      </c>
      <c r="B21" s="21">
        <f t="shared" si="0"/>
        <v>-0.2885973763874874</v>
      </c>
      <c r="C21" s="187">
        <f>E21-'[1]US'!C21</f>
        <v>-324</v>
      </c>
      <c r="D21" s="184">
        <f>F21-'[1]US'!D21</f>
        <v>172</v>
      </c>
      <c r="E21" s="219">
        <v>705</v>
      </c>
      <c r="F21" s="9">
        <v>991</v>
      </c>
      <c r="G21" s="9">
        <v>2096</v>
      </c>
      <c r="H21" s="9">
        <v>3544</v>
      </c>
      <c r="I21" s="60">
        <v>5240</v>
      </c>
      <c r="J21" s="60">
        <v>4021</v>
      </c>
      <c r="K21" s="60">
        <v>8518</v>
      </c>
      <c r="L21" s="60">
        <v>1734</v>
      </c>
      <c r="M21" s="60">
        <v>6384</v>
      </c>
      <c r="N21" s="60">
        <v>7736.8421052631575</v>
      </c>
      <c r="O21" s="60">
        <v>9661.52450090744</v>
      </c>
      <c r="P21" s="60">
        <v>11891.107078039928</v>
      </c>
      <c r="Q21" s="9">
        <v>8308.529945553539</v>
      </c>
      <c r="R21" s="23">
        <v>15416.515426497277</v>
      </c>
    </row>
    <row r="22" spans="1:18" ht="12.75">
      <c r="A22" s="14" t="s">
        <v>34</v>
      </c>
      <c r="B22" s="21">
        <f t="shared" si="0"/>
        <v>-0.2569241982507289</v>
      </c>
      <c r="C22" s="187">
        <f>E22-'[1]US'!C22</f>
        <v>-343</v>
      </c>
      <c r="D22" s="184">
        <f>F22-'[1]US'!D22</f>
        <v>-38</v>
      </c>
      <c r="E22" s="219">
        <v>2039</v>
      </c>
      <c r="F22" s="9">
        <v>2744</v>
      </c>
      <c r="G22" s="9">
        <v>3144</v>
      </c>
      <c r="H22" s="9">
        <v>1772</v>
      </c>
      <c r="I22" s="60">
        <v>1868</v>
      </c>
      <c r="J22" s="60">
        <v>2858</v>
      </c>
      <c r="K22" s="60">
        <v>2191</v>
      </c>
      <c r="L22" s="60">
        <v>1334</v>
      </c>
      <c r="M22" s="60">
        <v>2972.776769509982</v>
      </c>
      <c r="N22" s="60">
        <v>2191.470054446461</v>
      </c>
      <c r="O22" s="60">
        <v>3735.02722323049</v>
      </c>
      <c r="P22" s="60">
        <v>2343.920145190563</v>
      </c>
      <c r="Q22" s="9">
        <v>3849.3647912885663</v>
      </c>
      <c r="R22" s="23">
        <v>4611.615245009074</v>
      </c>
    </row>
    <row r="23" spans="1:18" ht="12.75">
      <c r="A23" s="14" t="s">
        <v>19</v>
      </c>
      <c r="B23" s="21">
        <f t="shared" si="0"/>
        <v>-0.03114754098360656</v>
      </c>
      <c r="C23" s="187">
        <f>E23-'[1]US'!C23</f>
        <v>134</v>
      </c>
      <c r="D23" s="184">
        <f>F23-'[1]US'!D23</f>
        <v>-95</v>
      </c>
      <c r="E23" s="219">
        <v>591</v>
      </c>
      <c r="F23" s="9">
        <v>610</v>
      </c>
      <c r="G23" s="9">
        <v>896</v>
      </c>
      <c r="H23" s="9">
        <v>553</v>
      </c>
      <c r="I23" s="60">
        <v>2020</v>
      </c>
      <c r="J23" s="60">
        <v>915</v>
      </c>
      <c r="K23" s="60">
        <v>800</v>
      </c>
      <c r="L23" s="60">
        <v>629</v>
      </c>
      <c r="M23" s="60">
        <v>1029.038112522686</v>
      </c>
      <c r="N23" s="60">
        <v>1200.5444646098003</v>
      </c>
      <c r="O23" s="60">
        <v>1638.8384754990925</v>
      </c>
      <c r="P23" s="60">
        <v>1848.4573502722324</v>
      </c>
      <c r="Q23" s="9">
        <v>1696.0072595281306</v>
      </c>
      <c r="R23" s="23">
        <v>2362.9764065335753</v>
      </c>
    </row>
    <row r="24" spans="1:18" ht="12.75">
      <c r="A24" s="14" t="s">
        <v>56</v>
      </c>
      <c r="B24" s="21"/>
      <c r="C24" s="187">
        <f>E24-'[1]US'!C24</f>
        <v>0</v>
      </c>
      <c r="D24" s="184">
        <f>F24-'[1]US'!D24</f>
        <v>0</v>
      </c>
      <c r="E24" s="219"/>
      <c r="F24" s="9">
        <v>0</v>
      </c>
      <c r="G24" s="9">
        <v>0</v>
      </c>
      <c r="H24" s="9">
        <v>0</v>
      </c>
      <c r="I24" s="60">
        <v>0</v>
      </c>
      <c r="J24" s="60">
        <v>0</v>
      </c>
      <c r="K24" s="60">
        <v>267</v>
      </c>
      <c r="L24" s="60">
        <v>0</v>
      </c>
      <c r="M24" s="60">
        <v>152.45009074410163</v>
      </c>
      <c r="N24" s="60">
        <v>95.28130671506352</v>
      </c>
      <c r="O24" s="60">
        <v>133.39382940108894</v>
      </c>
      <c r="P24" s="60">
        <v>343.0127041742287</v>
      </c>
      <c r="Q24" s="9">
        <v>190.56261343012704</v>
      </c>
      <c r="R24" s="23">
        <v>705.0816696914701</v>
      </c>
    </row>
    <row r="25" spans="1:18" ht="12.75">
      <c r="A25" s="14" t="s">
        <v>57</v>
      </c>
      <c r="B25" s="21">
        <f t="shared" si="0"/>
        <v>-0.01993704092339979</v>
      </c>
      <c r="C25" s="187">
        <f>E25-'[1]US'!C25</f>
        <v>-152</v>
      </c>
      <c r="D25" s="184">
        <f>F25-'[1]US'!D25</f>
        <v>-95</v>
      </c>
      <c r="E25" s="219">
        <v>934</v>
      </c>
      <c r="F25" s="9">
        <v>953</v>
      </c>
      <c r="G25" s="9">
        <v>38</v>
      </c>
      <c r="H25" s="9">
        <v>229</v>
      </c>
      <c r="I25" s="60">
        <v>248</v>
      </c>
      <c r="J25" s="60">
        <v>248</v>
      </c>
      <c r="K25" s="60">
        <v>305</v>
      </c>
      <c r="L25" s="60">
        <v>19</v>
      </c>
      <c r="M25" s="60">
        <v>3220.508166969147</v>
      </c>
      <c r="N25" s="60">
        <v>990.9255898366606</v>
      </c>
      <c r="O25" s="60">
        <v>819.4192377495463</v>
      </c>
      <c r="P25" s="60">
        <v>666.9691470054446</v>
      </c>
      <c r="Q25" s="9">
        <v>1162.431941923775</v>
      </c>
      <c r="R25" s="23">
        <v>609.8003629764065</v>
      </c>
    </row>
    <row r="26" spans="1:18" ht="13.5" thickBot="1">
      <c r="A26" s="16" t="s">
        <v>58</v>
      </c>
      <c r="B26" s="21">
        <f t="shared" si="0"/>
        <v>0.31677914749683395</v>
      </c>
      <c r="C26" s="187">
        <f>E26-'[1]US'!C26</f>
        <v>-26679</v>
      </c>
      <c r="D26" s="184">
        <f>F26-'[1]US'!D26</f>
        <v>-17626</v>
      </c>
      <c r="E26" s="220">
        <f>22391+141893</f>
        <v>164284</v>
      </c>
      <c r="F26" s="10">
        <f>106296+18466</f>
        <v>124762</v>
      </c>
      <c r="G26" s="10">
        <v>133889</v>
      </c>
      <c r="H26" s="10">
        <v>205026</v>
      </c>
      <c r="I26" s="62">
        <v>164379</v>
      </c>
      <c r="J26" s="62">
        <v>159139</v>
      </c>
      <c r="K26" s="62">
        <v>113728</v>
      </c>
      <c r="L26" s="62">
        <v>66544</v>
      </c>
      <c r="M26" s="62">
        <v>67687.84029038112</v>
      </c>
      <c r="N26" s="62">
        <v>53052.63157894737</v>
      </c>
      <c r="O26" s="62">
        <v>64467.33212341198</v>
      </c>
      <c r="P26" s="62">
        <v>64410.16333938294</v>
      </c>
      <c r="Q26" s="10">
        <v>49832.123411978224</v>
      </c>
      <c r="R26" s="25">
        <v>42476.40653357532</v>
      </c>
    </row>
    <row r="27" spans="1:18" ht="13.5" thickBot="1">
      <c r="A27" s="31" t="s">
        <v>22</v>
      </c>
      <c r="B27" s="177">
        <f t="shared" si="0"/>
        <v>0.1454380664038275</v>
      </c>
      <c r="C27" s="188">
        <f>E27-'[1]US'!C27</f>
        <v>-262287</v>
      </c>
      <c r="D27" s="186">
        <f>F27-'[1]US'!D27</f>
        <v>-232848</v>
      </c>
      <c r="E27" s="221">
        <f>SUM(E2:E26)</f>
        <v>2253347</v>
      </c>
      <c r="F27" s="28">
        <f>SUM(F2:F26)</f>
        <v>1967236</v>
      </c>
      <c r="G27" s="28">
        <v>2342435</v>
      </c>
      <c r="H27" s="28">
        <f aca="true" t="shared" si="1" ref="H27:R27">SUM(H2:H26)</f>
        <v>2291572</v>
      </c>
      <c r="I27" s="28">
        <f t="shared" si="1"/>
        <v>2024576</v>
      </c>
      <c r="J27" s="28">
        <f t="shared" si="1"/>
        <v>2474684</v>
      </c>
      <c r="K27" s="28">
        <f t="shared" si="1"/>
        <v>2007519</v>
      </c>
      <c r="L27" s="28">
        <f t="shared" si="1"/>
        <v>1951168</v>
      </c>
      <c r="M27" s="28">
        <f t="shared" si="1"/>
        <v>1792469.4845735026</v>
      </c>
      <c r="N27" s="28">
        <f t="shared" si="1"/>
        <v>1733986.3883847552</v>
      </c>
      <c r="O27" s="28">
        <f t="shared" si="1"/>
        <v>1813012.7041742287</v>
      </c>
      <c r="P27" s="28">
        <f t="shared" si="1"/>
        <v>1978859.3466424681</v>
      </c>
      <c r="Q27" s="28">
        <f t="shared" si="1"/>
        <v>1645584.3920145188</v>
      </c>
      <c r="R27" s="29">
        <f t="shared" si="1"/>
        <v>1664754.9909255898</v>
      </c>
    </row>
    <row r="28" spans="2:20" s="7" customFormat="1" ht="12.75">
      <c r="B28" s="30"/>
      <c r="C28" s="30"/>
      <c r="D28" s="30"/>
      <c r="E28" s="30"/>
      <c r="F28" s="30"/>
      <c r="G28" s="30"/>
      <c r="H28" s="30"/>
      <c r="I28" s="8"/>
      <c r="J28" s="8"/>
      <c r="K28" s="8"/>
      <c r="L28" s="8"/>
      <c r="M28" s="8"/>
      <c r="N28" s="8"/>
      <c r="O28" s="8"/>
      <c r="P28" s="8"/>
      <c r="T28" s="8"/>
    </row>
    <row r="29" spans="2:16" s="7" customFormat="1" ht="13.5" thickBot="1">
      <c r="B29" s="30"/>
      <c r="C29" s="30"/>
      <c r="D29" s="30"/>
      <c r="E29" s="30"/>
      <c r="F29" s="30"/>
      <c r="G29" s="30"/>
      <c r="H29" s="30"/>
      <c r="I29" s="8"/>
      <c r="J29" s="8"/>
      <c r="K29" s="8"/>
      <c r="L29" s="8"/>
      <c r="M29" s="8"/>
      <c r="N29" s="8"/>
      <c r="O29" s="8"/>
      <c r="P29" s="8"/>
    </row>
    <row r="30" spans="1:18" s="11" customFormat="1" ht="13.5" thickBot="1">
      <c r="A30" s="17" t="s">
        <v>24</v>
      </c>
      <c r="B30" s="18" t="s">
        <v>176</v>
      </c>
      <c r="C30" s="185" t="s">
        <v>175</v>
      </c>
      <c r="D30" s="64" t="s">
        <v>168</v>
      </c>
      <c r="E30" s="35">
        <v>43800</v>
      </c>
      <c r="F30" s="19">
        <v>43435</v>
      </c>
      <c r="G30" s="19">
        <v>43070</v>
      </c>
      <c r="H30" s="19">
        <v>42705</v>
      </c>
      <c r="I30" s="19">
        <f>I1</f>
        <v>42339</v>
      </c>
      <c r="J30" s="19">
        <f>J1</f>
        <v>41974</v>
      </c>
      <c r="K30" s="19">
        <v>41609</v>
      </c>
      <c r="L30" s="19">
        <v>41244</v>
      </c>
      <c r="M30" s="19">
        <v>40878</v>
      </c>
      <c r="N30" s="19">
        <v>40513</v>
      </c>
      <c r="O30" s="19">
        <v>40148</v>
      </c>
      <c r="P30" s="19">
        <v>39783</v>
      </c>
      <c r="Q30" s="19">
        <v>39417</v>
      </c>
      <c r="R30" s="20">
        <v>39052</v>
      </c>
    </row>
    <row r="31" spans="1:22" ht="12.75">
      <c r="A31" s="13" t="s">
        <v>40</v>
      </c>
      <c r="B31" s="21">
        <f aca="true" t="shared" si="2" ref="B31:B41">(E31-F31)/F31</f>
        <v>0.03138139606353109</v>
      </c>
      <c r="C31" s="187">
        <f>E31-'[1]US'!C31</f>
        <v>-19410</v>
      </c>
      <c r="D31" s="9">
        <f>F31-'[1]US'!D31</f>
        <v>-17925</v>
      </c>
      <c r="E31" s="59">
        <v>147667</v>
      </c>
      <c r="F31" s="9">
        <v>143174</v>
      </c>
      <c r="G31" s="9">
        <v>125301</v>
      </c>
      <c r="H31" s="9">
        <v>113405</v>
      </c>
      <c r="I31" s="9">
        <v>127966.28</v>
      </c>
      <c r="J31" s="9">
        <v>155205.58</v>
      </c>
      <c r="K31" s="9">
        <v>164909.42</v>
      </c>
      <c r="L31" s="9">
        <v>138255.7</v>
      </c>
      <c r="M31" s="9">
        <v>160197.56</v>
      </c>
      <c r="N31" s="9">
        <v>150776.32</v>
      </c>
      <c r="O31" s="9">
        <v>168584.68</v>
      </c>
      <c r="P31" s="9">
        <v>131508.94</v>
      </c>
      <c r="Q31" s="9">
        <v>148064.32</v>
      </c>
      <c r="R31" s="32">
        <v>116103.2</v>
      </c>
      <c r="V31" s="9"/>
    </row>
    <row r="32" spans="1:22" ht="12.75">
      <c r="A32" s="13" t="s">
        <v>41</v>
      </c>
      <c r="B32" s="21">
        <f t="shared" si="2"/>
        <v>-0.33773821989528796</v>
      </c>
      <c r="C32" s="187">
        <f>E32-'[1]US'!C32</f>
        <v>-5899</v>
      </c>
      <c r="D32" s="9">
        <f>F32-'[1]US'!D32</f>
        <v>-6940</v>
      </c>
      <c r="E32" s="59">
        <v>31623</v>
      </c>
      <c r="F32" s="9">
        <v>47750</v>
      </c>
      <c r="G32" s="9">
        <v>29987</v>
      </c>
      <c r="H32" s="9">
        <v>43107</v>
      </c>
      <c r="I32" s="9">
        <v>41503.18</v>
      </c>
      <c r="J32" s="9">
        <v>37068.52</v>
      </c>
      <c r="K32" s="9">
        <v>48468</v>
      </c>
      <c r="L32" s="9">
        <v>33828.58</v>
      </c>
      <c r="M32" s="9">
        <v>52034.48</v>
      </c>
      <c r="N32" s="9">
        <v>32013.16</v>
      </c>
      <c r="O32" s="9">
        <v>42454.72</v>
      </c>
      <c r="P32" s="9">
        <v>45001.4</v>
      </c>
      <c r="Q32" s="9">
        <v>32008.96</v>
      </c>
      <c r="R32" s="32">
        <v>44668.4</v>
      </c>
      <c r="V32" s="9"/>
    </row>
    <row r="33" spans="1:25" ht="12.75">
      <c r="A33" s="13" t="s">
        <v>42</v>
      </c>
      <c r="B33" s="21">
        <f t="shared" si="2"/>
        <v>0.24342668863261943</v>
      </c>
      <c r="C33" s="187">
        <f>E33-'[1]US'!C33</f>
        <v>-2577</v>
      </c>
      <c r="D33" s="9">
        <f>F33-'[1]US'!D33</f>
        <v>-1933</v>
      </c>
      <c r="E33" s="59">
        <v>18869</v>
      </c>
      <c r="F33" s="9">
        <v>15175</v>
      </c>
      <c r="G33" s="9">
        <v>14231</v>
      </c>
      <c r="H33" s="9">
        <v>13942</v>
      </c>
      <c r="I33" s="9">
        <v>11821.1</v>
      </c>
      <c r="J33" s="9">
        <v>16305.92</v>
      </c>
      <c r="K33" s="9">
        <v>15209.74</v>
      </c>
      <c r="L33" s="9">
        <v>14202.84</v>
      </c>
      <c r="M33" s="9">
        <v>13572.54</v>
      </c>
      <c r="N33" s="9">
        <v>13855.82</v>
      </c>
      <c r="O33" s="9">
        <v>15108.4</v>
      </c>
      <c r="P33" s="9">
        <v>13169.38</v>
      </c>
      <c r="Q33" s="9">
        <v>14292.4</v>
      </c>
      <c r="R33" s="32">
        <v>11508.74</v>
      </c>
      <c r="U33" s="9"/>
      <c r="V33" s="9"/>
      <c r="W33" s="9"/>
      <c r="X33" s="9"/>
      <c r="Y33" s="9"/>
    </row>
    <row r="34" spans="1:25" ht="12.75">
      <c r="A34" s="13" t="s">
        <v>43</v>
      </c>
      <c r="B34" s="21">
        <f t="shared" si="2"/>
        <v>-0.19066846119336026</v>
      </c>
      <c r="C34" s="187">
        <f>E34-'[1]US'!C34</f>
        <v>-672</v>
      </c>
      <c r="D34" s="9">
        <f>F34-'[1]US'!D34</f>
        <v>-927</v>
      </c>
      <c r="E34" s="59">
        <v>1804</v>
      </c>
      <c r="F34" s="9">
        <v>2229</v>
      </c>
      <c r="G34" s="9">
        <v>1529</v>
      </c>
      <c r="H34" s="9">
        <v>2399</v>
      </c>
      <c r="I34" s="9">
        <v>1336.08</v>
      </c>
      <c r="J34" s="9">
        <v>2022.64</v>
      </c>
      <c r="K34" s="9">
        <v>3207.88</v>
      </c>
      <c r="L34" s="9">
        <v>1826.48</v>
      </c>
      <c r="M34" s="9">
        <v>3030.02</v>
      </c>
      <c r="N34" s="9">
        <v>2188.76</v>
      </c>
      <c r="O34" s="9">
        <v>3228.52</v>
      </c>
      <c r="P34" s="9">
        <v>3194.42</v>
      </c>
      <c r="Q34" s="9">
        <v>2467.7</v>
      </c>
      <c r="R34" s="32">
        <v>2567.6</v>
      </c>
      <c r="U34" s="9"/>
      <c r="V34" s="9"/>
      <c r="W34" s="9"/>
      <c r="X34" s="9"/>
      <c r="Y34" s="9"/>
    </row>
    <row r="35" spans="1:25" ht="12.75">
      <c r="A35" s="151" t="s">
        <v>152</v>
      </c>
      <c r="B35" s="21">
        <f t="shared" si="2"/>
        <v>-0.6208333333333333</v>
      </c>
      <c r="C35" s="187">
        <f>E35-'[1]US'!C35</f>
        <v>-159</v>
      </c>
      <c r="D35" s="9">
        <f>F35-'[1]US'!D35</f>
        <v>-107</v>
      </c>
      <c r="E35" s="59">
        <v>182</v>
      </c>
      <c r="F35" s="9">
        <v>480</v>
      </c>
      <c r="G35" s="9">
        <v>321</v>
      </c>
      <c r="H35" s="9">
        <v>136</v>
      </c>
      <c r="I35" s="9">
        <v>157.4</v>
      </c>
      <c r="J35" s="9">
        <v>303.92</v>
      </c>
      <c r="K35" s="9">
        <v>429.74</v>
      </c>
      <c r="L35" s="9">
        <v>319.02</v>
      </c>
      <c r="M35" s="9">
        <v>1293.18</v>
      </c>
      <c r="N35" s="9">
        <v>740.96</v>
      </c>
      <c r="O35" s="9"/>
      <c r="P35" s="9"/>
      <c r="Q35" s="9"/>
      <c r="R35" s="32"/>
      <c r="U35" s="9"/>
      <c r="V35" s="9"/>
      <c r="W35" s="9"/>
      <c r="X35" s="9"/>
      <c r="Y35" s="9"/>
    </row>
    <row r="36" spans="1:25" ht="12.75">
      <c r="A36" s="13" t="s">
        <v>44</v>
      </c>
      <c r="B36" s="21">
        <f t="shared" si="2"/>
        <v>-0.2099125364431487</v>
      </c>
      <c r="C36" s="187">
        <f>E36-'[1]US'!C36</f>
        <v>-69</v>
      </c>
      <c r="D36" s="9">
        <f>F36-'[1]US'!D36</f>
        <v>-170</v>
      </c>
      <c r="E36" s="59">
        <v>271</v>
      </c>
      <c r="F36" s="9">
        <v>343</v>
      </c>
      <c r="G36" s="9">
        <v>277</v>
      </c>
      <c r="H36" s="9">
        <v>443</v>
      </c>
      <c r="I36" s="9">
        <v>163.38</v>
      </c>
      <c r="J36" s="9">
        <v>239.52</v>
      </c>
      <c r="K36" s="9">
        <v>507.46</v>
      </c>
      <c r="L36" s="9">
        <v>470.78</v>
      </c>
      <c r="M36" s="9">
        <v>726.22</v>
      </c>
      <c r="N36" s="9">
        <v>361.34</v>
      </c>
      <c r="O36" s="9">
        <v>494.52</v>
      </c>
      <c r="P36" s="9">
        <v>658.92</v>
      </c>
      <c r="Q36" s="9">
        <v>406.42</v>
      </c>
      <c r="R36" s="32">
        <v>498.7</v>
      </c>
      <c r="U36" s="9"/>
      <c r="V36" s="9"/>
      <c r="W36" s="9"/>
      <c r="X36" s="9"/>
      <c r="Y36" s="9"/>
    </row>
    <row r="37" spans="1:25" ht="12.75">
      <c r="A37" s="13" t="s">
        <v>164</v>
      </c>
      <c r="B37" s="21">
        <f t="shared" si="2"/>
        <v>-0.17546583850931677</v>
      </c>
      <c r="C37" s="187">
        <f>E37-'[1]US'!C37</f>
        <v>-200</v>
      </c>
      <c r="D37" s="9">
        <f>F37-'[1]US'!D37</f>
        <v>-196</v>
      </c>
      <c r="E37" s="59">
        <v>531</v>
      </c>
      <c r="F37" s="9">
        <v>644</v>
      </c>
      <c r="G37" s="9">
        <v>160</v>
      </c>
      <c r="H37" s="9">
        <v>598</v>
      </c>
      <c r="I37" s="9">
        <v>104.7</v>
      </c>
      <c r="J37" s="9"/>
      <c r="K37" s="9"/>
      <c r="L37" s="9"/>
      <c r="M37" s="9"/>
      <c r="N37" s="9"/>
      <c r="O37" s="9"/>
      <c r="P37" s="9"/>
      <c r="Q37" s="9"/>
      <c r="R37" s="32"/>
      <c r="U37" s="9"/>
      <c r="V37" s="9"/>
      <c r="W37" s="9"/>
      <c r="X37" s="9"/>
      <c r="Y37" s="9"/>
    </row>
    <row r="38" spans="1:25" ht="12.75">
      <c r="A38" s="13" t="s">
        <v>45</v>
      </c>
      <c r="B38" s="21"/>
      <c r="C38" s="187">
        <f>E38-'[1]US'!C38</f>
        <v>0</v>
      </c>
      <c r="D38" s="9">
        <f>F38-'[1]US'!D38</f>
        <v>0</v>
      </c>
      <c r="E38" s="59"/>
      <c r="F38" s="9"/>
      <c r="G38" s="9"/>
      <c r="H38" s="9"/>
      <c r="I38" s="9"/>
      <c r="J38" s="9"/>
      <c r="K38" s="9">
        <v>82.06</v>
      </c>
      <c r="L38" s="9">
        <v>233.14</v>
      </c>
      <c r="M38" s="9">
        <v>146.52</v>
      </c>
      <c r="N38" s="9">
        <v>110.26</v>
      </c>
      <c r="O38" s="9">
        <v>237.22</v>
      </c>
      <c r="P38" s="9">
        <v>409.2</v>
      </c>
      <c r="Q38" s="9">
        <v>295.72</v>
      </c>
      <c r="R38" s="32">
        <v>315.38</v>
      </c>
      <c r="U38" s="9"/>
      <c r="V38" s="9"/>
      <c r="W38" s="9"/>
      <c r="X38" s="9"/>
      <c r="Y38" s="9"/>
    </row>
    <row r="39" spans="1:25" ht="12.75">
      <c r="A39" s="13" t="s">
        <v>47</v>
      </c>
      <c r="B39" s="21">
        <f t="shared" si="2"/>
        <v>-0.3651315789473684</v>
      </c>
      <c r="C39" s="187">
        <f>E39-'[1]US'!C39</f>
        <v>-156</v>
      </c>
      <c r="D39" s="9">
        <f>F39-'[1]US'!D39</f>
        <v>-411</v>
      </c>
      <c r="E39" s="59">
        <v>193</v>
      </c>
      <c r="F39" s="9">
        <v>304</v>
      </c>
      <c r="G39" s="9">
        <v>246</v>
      </c>
      <c r="H39" s="9">
        <v>270</v>
      </c>
      <c r="I39" s="9">
        <v>338.72</v>
      </c>
      <c r="J39" s="9">
        <v>1008.9</v>
      </c>
      <c r="K39" s="9">
        <v>568.76</v>
      </c>
      <c r="L39" s="9">
        <v>1233.92</v>
      </c>
      <c r="M39" s="9">
        <v>532.2</v>
      </c>
      <c r="N39" s="9">
        <v>856.74</v>
      </c>
      <c r="O39" s="9">
        <v>1527.52</v>
      </c>
      <c r="P39" s="9">
        <v>2082.04</v>
      </c>
      <c r="Q39" s="9">
        <v>2051.1</v>
      </c>
      <c r="R39" s="32">
        <v>1989.76</v>
      </c>
      <c r="U39" s="9"/>
      <c r="V39" s="9"/>
      <c r="W39" s="9"/>
      <c r="X39" s="9"/>
      <c r="Y39" s="9"/>
    </row>
    <row r="40" spans="1:25" ht="13.5" thickBot="1">
      <c r="A40" s="24" t="s">
        <v>46</v>
      </c>
      <c r="B40" s="22">
        <f t="shared" si="2"/>
        <v>-0.19524485245142045</v>
      </c>
      <c r="C40" s="189">
        <f>E40-'[1]US'!C40</f>
        <v>-18811</v>
      </c>
      <c r="D40" s="10">
        <f>F40-'[1]US'!D40</f>
        <v>-23689</v>
      </c>
      <c r="E40" s="61">
        <v>27789</v>
      </c>
      <c r="F40" s="10">
        <v>34531</v>
      </c>
      <c r="G40" s="10">
        <v>20128</v>
      </c>
      <c r="H40" s="9">
        <v>28844</v>
      </c>
      <c r="I40" s="10">
        <v>16906.42</v>
      </c>
      <c r="J40" s="10">
        <v>22945.34</v>
      </c>
      <c r="K40" s="10">
        <v>29529.28</v>
      </c>
      <c r="L40" s="10">
        <v>22273.42</v>
      </c>
      <c r="M40" s="10">
        <v>21053.08</v>
      </c>
      <c r="N40" s="10">
        <v>20500.42</v>
      </c>
      <c r="O40" s="10">
        <v>24953.9</v>
      </c>
      <c r="P40" s="10">
        <v>19397.32</v>
      </c>
      <c r="Q40" s="10">
        <v>20696</v>
      </c>
      <c r="R40" s="33">
        <v>15160</v>
      </c>
      <c r="U40" s="9"/>
      <c r="V40" s="9"/>
      <c r="W40" s="9"/>
      <c r="X40" s="9"/>
      <c r="Y40" s="9"/>
    </row>
    <row r="41" spans="1:25" ht="13.5" thickBot="1">
      <c r="A41" s="26" t="s">
        <v>22</v>
      </c>
      <c r="B41" s="27">
        <f t="shared" si="2"/>
        <v>-0.06418264317540776</v>
      </c>
      <c r="C41" s="190">
        <f>E41-'[1]US'!C41</f>
        <v>-47953</v>
      </c>
      <c r="D41" s="28">
        <f>F41-'[1]US'!D41</f>
        <v>-52298</v>
      </c>
      <c r="E41" s="58">
        <f>SUM(E31:E40)</f>
        <v>228929</v>
      </c>
      <c r="F41" s="28">
        <f>SUM(F31:F40)</f>
        <v>244630</v>
      </c>
      <c r="G41" s="28">
        <v>192180</v>
      </c>
      <c r="H41" s="160">
        <f>SUM(H31:H40)</f>
        <v>203144</v>
      </c>
      <c r="I41" s="28">
        <f>SUM(I31:I40)</f>
        <v>200297.26</v>
      </c>
      <c r="J41" s="28">
        <f>SUM(J31:J40)</f>
        <v>235100.34</v>
      </c>
      <c r="K41" s="28">
        <f aca="true" t="shared" si="3" ref="K41:R41">SUM(K31:K40)</f>
        <v>262912.33999999997</v>
      </c>
      <c r="L41" s="28">
        <f t="shared" si="3"/>
        <v>212643.88000000006</v>
      </c>
      <c r="M41" s="28">
        <f t="shared" si="3"/>
        <v>252585.8</v>
      </c>
      <c r="N41" s="28">
        <f t="shared" si="3"/>
        <v>221403.78000000003</v>
      </c>
      <c r="O41" s="28">
        <f t="shared" si="3"/>
        <v>256589.47999999995</v>
      </c>
      <c r="P41" s="28">
        <f t="shared" si="3"/>
        <v>215421.62000000005</v>
      </c>
      <c r="Q41" s="28">
        <f t="shared" si="3"/>
        <v>220282.62000000002</v>
      </c>
      <c r="R41" s="34">
        <f t="shared" si="3"/>
        <v>192811.78000000003</v>
      </c>
      <c r="U41" s="9"/>
      <c r="V41" s="9"/>
      <c r="W41" s="9"/>
      <c r="X41" s="9"/>
      <c r="Y41" s="9"/>
    </row>
    <row r="42" spans="1:25" ht="12.75">
      <c r="A42" s="178" t="s">
        <v>165</v>
      </c>
      <c r="U42" s="9"/>
      <c r="V42" s="9"/>
      <c r="W42" s="9"/>
      <c r="X42" s="9"/>
      <c r="Y42" s="9"/>
    </row>
    <row r="43" spans="21:25" ht="12.75">
      <c r="U43" s="9"/>
      <c r="V43" s="9"/>
      <c r="W43" s="9"/>
      <c r="X43" s="9"/>
      <c r="Y43" s="9"/>
    </row>
    <row r="48" spans="17:19" ht="18">
      <c r="Q48" s="4"/>
      <c r="R48" s="1"/>
      <c r="S48" s="1"/>
    </row>
    <row r="49" spans="17:19" ht="18">
      <c r="Q49" s="4"/>
      <c r="R49" s="1"/>
      <c r="S49" s="1"/>
    </row>
    <row r="50" spans="17:19" ht="18">
      <c r="Q50" s="4"/>
      <c r="R50" s="1"/>
      <c r="S50" s="1"/>
    </row>
    <row r="51" spans="17:19" ht="18">
      <c r="Q51" s="4"/>
      <c r="R51" s="1"/>
      <c r="S51" s="1"/>
    </row>
    <row r="52" spans="17:19" ht="18">
      <c r="Q52" s="4"/>
      <c r="R52" s="1"/>
      <c r="S52" s="1"/>
    </row>
    <row r="53" spans="17:19" ht="18">
      <c r="Q53" s="4"/>
      <c r="R53" s="1"/>
      <c r="S53" s="1"/>
    </row>
    <row r="54" spans="17:19" ht="18">
      <c r="Q54" s="4"/>
      <c r="R54" s="1"/>
      <c r="S54" s="1"/>
    </row>
    <row r="55" spans="17:19" ht="18">
      <c r="Q55" s="4"/>
      <c r="R55" s="1"/>
      <c r="S55" s="1"/>
    </row>
    <row r="56" spans="17:19" ht="18">
      <c r="Q56" s="4"/>
      <c r="R56" s="1"/>
      <c r="S56" s="1"/>
    </row>
    <row r="57" spans="17:19" ht="18">
      <c r="Q57" s="4"/>
      <c r="R57" s="1"/>
      <c r="S57" s="1"/>
    </row>
    <row r="58" spans="17:19" ht="18">
      <c r="Q58" s="5"/>
      <c r="R58" s="1"/>
      <c r="S58" s="1"/>
    </row>
    <row r="59" spans="17:19" ht="18.75">
      <c r="Q59" s="6"/>
      <c r="R59" s="2"/>
      <c r="S59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1.7109375" style="37" customWidth="1"/>
    <col min="2" max="2" width="10.7109375" style="68" customWidth="1"/>
    <col min="3" max="4" width="11.57421875" style="68" bestFit="1" customWidth="1"/>
    <col min="5" max="5" width="11.57421875" style="68" customWidth="1"/>
    <col min="6" max="7" width="11.57421875" style="74" customWidth="1"/>
    <col min="8" max="8" width="10.7109375" style="68" customWidth="1"/>
    <col min="9" max="16" width="10.140625" style="68" bestFit="1" customWidth="1"/>
    <col min="17" max="18" width="10.140625" style="37" bestFit="1" customWidth="1"/>
    <col min="19" max="19" width="9.140625" style="37" customWidth="1"/>
    <col min="20" max="20" width="21.7109375" style="37" customWidth="1"/>
    <col min="21" max="21" width="11.57421875" style="37" customWidth="1"/>
    <col min="22" max="16384" width="9.140625" style="37" customWidth="1"/>
  </cols>
  <sheetData>
    <row r="1" spans="1:23" s="68" customFormat="1" ht="13.5" thickBot="1">
      <c r="A1" s="38" t="s">
        <v>23</v>
      </c>
      <c r="B1" s="18" t="s">
        <v>176</v>
      </c>
      <c r="C1" s="185" t="s">
        <v>175</v>
      </c>
      <c r="D1" s="64" t="s">
        <v>168</v>
      </c>
      <c r="E1" s="35">
        <v>43800</v>
      </c>
      <c r="F1" s="19">
        <v>43435</v>
      </c>
      <c r="G1" s="19">
        <v>43070</v>
      </c>
      <c r="H1" s="19">
        <v>42705</v>
      </c>
      <c r="I1" s="65">
        <v>42339</v>
      </c>
      <c r="J1" s="65">
        <v>41974</v>
      </c>
      <c r="K1" s="65">
        <v>41609</v>
      </c>
      <c r="L1" s="65">
        <v>41244</v>
      </c>
      <c r="M1" s="65">
        <v>40878</v>
      </c>
      <c r="N1" s="65">
        <v>40513</v>
      </c>
      <c r="O1" s="65">
        <v>40148</v>
      </c>
      <c r="P1" s="65">
        <v>39783</v>
      </c>
      <c r="Q1" s="66">
        <v>39417</v>
      </c>
      <c r="R1" s="67">
        <v>39052</v>
      </c>
      <c r="T1" s="69"/>
      <c r="U1" s="69"/>
      <c r="V1" s="70"/>
      <c r="W1" s="70"/>
    </row>
    <row r="2" spans="1:23" ht="12.75">
      <c r="A2" s="71" t="s">
        <v>7</v>
      </c>
      <c r="B2" s="77">
        <f>(E2-F2)/F2</f>
        <v>-0.15605128649397904</v>
      </c>
      <c r="C2" s="211">
        <f>E2-'[1]EU - country'!C2</f>
        <v>-6852</v>
      </c>
      <c r="D2" s="175">
        <f>F2-'[1]EU - country'!D2</f>
        <v>-7337</v>
      </c>
      <c r="E2" s="191">
        <f>Austria!E$21</f>
        <v>97417</v>
      </c>
      <c r="F2" s="175">
        <v>115430</v>
      </c>
      <c r="G2" s="175">
        <v>63153</v>
      </c>
      <c r="H2" s="72">
        <f>Austria!H$21</f>
        <v>31152.880000000005</v>
      </c>
      <c r="I2" s="72">
        <f>Austria!I$21</f>
        <v>131431.32</v>
      </c>
      <c r="J2" s="72">
        <f>Austria!J$21</f>
        <v>134739.32</v>
      </c>
      <c r="K2" s="72">
        <f>Austria!K$21</f>
        <v>122136</v>
      </c>
      <c r="L2" s="72">
        <f>Austria!L$21</f>
        <v>116061</v>
      </c>
      <c r="M2" s="72">
        <f>Austria!M$21</f>
        <v>0</v>
      </c>
      <c r="N2" s="72">
        <f>Austria!N$21</f>
        <v>144302</v>
      </c>
      <c r="O2" s="72">
        <f>Austria!O$21</f>
        <v>144830</v>
      </c>
      <c r="P2" s="72">
        <v>128461</v>
      </c>
      <c r="Q2" s="72">
        <v>131666</v>
      </c>
      <c r="R2" s="73">
        <v>115283</v>
      </c>
      <c r="T2" s="74"/>
      <c r="U2" s="75"/>
      <c r="V2" s="47"/>
      <c r="W2" s="47"/>
    </row>
    <row r="3" spans="1:23" ht="12.75">
      <c r="A3" s="76" t="s">
        <v>140</v>
      </c>
      <c r="B3" s="77">
        <f aca="true" t="shared" si="0" ref="B3:B15">(E3-F3)/F3</f>
        <v>-0.08734124616433686</v>
      </c>
      <c r="C3" s="211">
        <f>E3-'[1]EU - country'!C3</f>
        <v>-27983</v>
      </c>
      <c r="D3" s="175">
        <f>F3-'[1]EU - country'!D3</f>
        <v>-36866</v>
      </c>
      <c r="E3" s="191">
        <f>Belgium!E$10</f>
        <v>171317</v>
      </c>
      <c r="F3" s="175">
        <v>187712</v>
      </c>
      <c r="G3" s="175">
        <v>33761</v>
      </c>
      <c r="H3" s="47">
        <f>Belgium!H$10</f>
        <v>135162</v>
      </c>
      <c r="I3" s="47">
        <f>Belgium!I$10</f>
        <v>199542</v>
      </c>
      <c r="J3" s="47">
        <f>Belgium!J$10</f>
        <v>207617</v>
      </c>
      <c r="K3" s="47">
        <f>Belgium!K$10</f>
        <v>149510</v>
      </c>
      <c r="L3" s="47">
        <f>Belgium!L$10</f>
        <v>131265</v>
      </c>
      <c r="M3" s="47">
        <f>Belgium!M$10</f>
        <v>138040</v>
      </c>
      <c r="N3" s="47">
        <f>Belgium!N$10</f>
        <v>122500</v>
      </c>
      <c r="O3" s="47">
        <f>Belgium!O$10</f>
        <v>170000</v>
      </c>
      <c r="P3" s="47">
        <v>207300</v>
      </c>
      <c r="Q3" s="47">
        <v>182600</v>
      </c>
      <c r="R3" s="79">
        <v>192800</v>
      </c>
      <c r="T3" s="74"/>
      <c r="U3" s="74"/>
      <c r="V3" s="47"/>
      <c r="W3" s="47"/>
    </row>
    <row r="4" spans="1:23" ht="12.75">
      <c r="A4" s="76" t="s">
        <v>30</v>
      </c>
      <c r="B4" s="77">
        <f t="shared" si="0"/>
        <v>-0.3851417695131346</v>
      </c>
      <c r="C4" s="211">
        <f>E4-'[1]EU - country'!C4</f>
        <v>-9416</v>
      </c>
      <c r="D4" s="175">
        <f>F4-'[1]EU - country'!D4</f>
        <v>-2036</v>
      </c>
      <c r="E4" s="191">
        <f>'Czech Republic'!E$12</f>
        <v>40703</v>
      </c>
      <c r="F4" s="175">
        <v>66199</v>
      </c>
      <c r="G4" s="175">
        <v>41155</v>
      </c>
      <c r="H4" s="47">
        <f>'Czech Republic'!H$12</f>
        <v>42616</v>
      </c>
      <c r="I4" s="47">
        <f>'Czech Republic'!I$12</f>
        <v>55781</v>
      </c>
      <c r="J4" s="47">
        <f>'Czech Republic'!J$12</f>
        <v>49757</v>
      </c>
      <c r="K4" s="47">
        <f>'Czech Republic'!K$12</f>
        <v>39379</v>
      </c>
      <c r="L4" s="47">
        <f>'Czech Republic'!L$12</f>
        <v>38566</v>
      </c>
      <c r="M4" s="47">
        <f>'Czech Republic'!M$12</f>
        <v>26224</v>
      </c>
      <c r="N4" s="47">
        <f>'Czech Republic'!N$12</f>
        <v>29695</v>
      </c>
      <c r="O4" s="47">
        <f>'Czech Republic'!O$12</f>
        <v>42697</v>
      </c>
      <c r="P4" s="47">
        <v>48667</v>
      </c>
      <c r="Q4" s="47">
        <v>31931</v>
      </c>
      <c r="R4" s="79">
        <v>39169</v>
      </c>
      <c r="T4" s="74"/>
      <c r="U4" s="75"/>
      <c r="V4" s="47"/>
      <c r="W4" s="47"/>
    </row>
    <row r="5" spans="1:23" ht="12.75">
      <c r="A5" s="76" t="s">
        <v>39</v>
      </c>
      <c r="B5" s="77">
        <f t="shared" si="0"/>
        <v>-0.3805082454717491</v>
      </c>
      <c r="C5" s="211">
        <f>E5-'[1]EU - country'!C5</f>
        <v>-1971</v>
      </c>
      <c r="D5" s="175">
        <f>F5-'[1]EU - country'!D5</f>
        <v>-2656</v>
      </c>
      <c r="E5" s="191">
        <f>Denmark!E$20</f>
        <v>9166</v>
      </c>
      <c r="F5" s="175">
        <v>14796</v>
      </c>
      <c r="G5" s="175">
        <v>7880</v>
      </c>
      <c r="H5" s="47">
        <f>Denmark!H$20</f>
        <v>13556</v>
      </c>
      <c r="I5" s="47">
        <f>Denmark!I$20</f>
        <v>12287</v>
      </c>
      <c r="J5" s="47">
        <f>Denmark!J$20</f>
        <v>11281</v>
      </c>
      <c r="K5" s="47">
        <f>Denmark!K$20</f>
        <v>11105</v>
      </c>
      <c r="L5" s="47">
        <f>Denmark!L$20</f>
        <v>7794</v>
      </c>
      <c r="M5" s="47">
        <f>Denmark!M$20</f>
        <v>9979</v>
      </c>
      <c r="N5" s="47">
        <f>Denmark!N$20</f>
        <v>8558</v>
      </c>
      <c r="O5" s="47">
        <f>Denmark!O$20</f>
        <v>10437</v>
      </c>
      <c r="P5" s="47">
        <v>13336</v>
      </c>
      <c r="Q5" s="47">
        <v>9863</v>
      </c>
      <c r="R5" s="79">
        <v>8258</v>
      </c>
      <c r="T5" s="74"/>
      <c r="U5" s="47"/>
      <c r="V5" s="47"/>
      <c r="W5" s="47"/>
    </row>
    <row r="6" spans="1:23" ht="12.75">
      <c r="A6" s="41" t="s">
        <v>20</v>
      </c>
      <c r="B6" s="77">
        <f t="shared" si="0"/>
        <v>0.13054922570330954</v>
      </c>
      <c r="C6" s="211">
        <f>E6-'[1]EU - country'!C6</f>
        <v>-94752</v>
      </c>
      <c r="D6" s="175">
        <f>F6-'[1]EU - country'!D6</f>
        <v>-97470</v>
      </c>
      <c r="E6" s="191">
        <f>France!E$26</f>
        <v>758083</v>
      </c>
      <c r="F6" s="175">
        <v>670544</v>
      </c>
      <c r="G6" s="175">
        <v>634624</v>
      </c>
      <c r="H6" s="47">
        <f>France!H$26</f>
        <v>618910</v>
      </c>
      <c r="I6" s="80">
        <f>France!I$26</f>
        <v>659900</v>
      </c>
      <c r="J6" s="80">
        <f>France!J$26</f>
        <v>588688</v>
      </c>
      <c r="K6" s="80">
        <f>France!K$26</f>
        <v>683677</v>
      </c>
      <c r="L6" s="80">
        <f>France!L$26</f>
        <v>416465</v>
      </c>
      <c r="M6" s="80">
        <f>France!M$26</f>
        <v>648826</v>
      </c>
      <c r="N6" s="80">
        <f>France!N$26</f>
        <v>639091</v>
      </c>
      <c r="O6" s="80">
        <f>France!O$26</f>
        <v>659972</v>
      </c>
      <c r="P6" s="80">
        <v>508982</v>
      </c>
      <c r="Q6" s="47"/>
      <c r="R6" s="79"/>
      <c r="T6" s="75"/>
      <c r="U6" s="75"/>
      <c r="V6" s="47"/>
      <c r="W6" s="47"/>
    </row>
    <row r="7" spans="1:23" ht="12.75">
      <c r="A7" s="76" t="s">
        <v>27</v>
      </c>
      <c r="B7" s="77">
        <f t="shared" si="0"/>
        <v>-0.17078653858240309</v>
      </c>
      <c r="C7" s="211">
        <f>E7-'[1]EU - country'!C7</f>
        <v>-24268</v>
      </c>
      <c r="D7" s="175">
        <f>F7-'[1]EU - country'!D7</f>
        <v>-44877</v>
      </c>
      <c r="E7" s="191">
        <f>Germany!E$21</f>
        <v>343034</v>
      </c>
      <c r="F7" s="175">
        <v>413686</v>
      </c>
      <c r="G7" s="175">
        <v>225768</v>
      </c>
      <c r="H7" s="47">
        <f>Germany!H$21</f>
        <v>400338</v>
      </c>
      <c r="I7" s="47">
        <f>Germany!I$21</f>
        <v>385050</v>
      </c>
      <c r="J7" s="47">
        <f>Germany!J$21</f>
        <v>419117</v>
      </c>
      <c r="K7" s="47">
        <f>Germany!K$21</f>
        <v>308154</v>
      </c>
      <c r="L7" s="47">
        <f>Germany!L$21</f>
        <v>376051</v>
      </c>
      <c r="M7" s="47">
        <f>Germany!M$21</f>
        <v>390309</v>
      </c>
      <c r="N7" s="47">
        <f>Germany!N$21</f>
        <v>313492</v>
      </c>
      <c r="O7" s="47">
        <f>Germany!O$21</f>
        <v>417232</v>
      </c>
      <c r="P7" s="47">
        <v>361111</v>
      </c>
      <c r="Q7" s="47">
        <v>344040</v>
      </c>
      <c r="R7" s="79">
        <v>326018</v>
      </c>
      <c r="T7" s="74"/>
      <c r="U7" s="75"/>
      <c r="V7" s="47"/>
      <c r="W7" s="47"/>
    </row>
    <row r="8" spans="1:23" ht="12.75">
      <c r="A8" s="76" t="s">
        <v>15</v>
      </c>
      <c r="B8" s="77">
        <f t="shared" si="0"/>
        <v>-0.09537150911790307</v>
      </c>
      <c r="C8" s="211"/>
      <c r="D8" s="175"/>
      <c r="E8" s="191">
        <f>Italy!E$20</f>
        <v>1349020</v>
      </c>
      <c r="F8" s="175">
        <v>1491242</v>
      </c>
      <c r="G8" s="175">
        <v>1007499</v>
      </c>
      <c r="H8" s="47">
        <f>Italy!H$20</f>
        <v>1487735.7000000002</v>
      </c>
      <c r="I8" s="47">
        <f>Italy!I$20</f>
        <v>1494682.91</v>
      </c>
      <c r="J8" s="47">
        <f>Italy!J$20</f>
        <v>1601128</v>
      </c>
      <c r="K8" s="47">
        <f>Italy!K$20</f>
        <v>1407093</v>
      </c>
      <c r="L8" s="47">
        <f>Italy!L$20</f>
        <v>1215407</v>
      </c>
      <c r="M8" s="47">
        <f>Italy!M$20</f>
        <v>1423375</v>
      </c>
      <c r="N8" s="47">
        <f>Italy!N$20</f>
        <v>1442097</v>
      </c>
      <c r="O8" s="47">
        <f>Italy!O$20</f>
        <v>1453791.7800000003</v>
      </c>
      <c r="P8" s="47">
        <v>1399479.525</v>
      </c>
      <c r="Q8" s="47">
        <v>1298109.025</v>
      </c>
      <c r="R8" s="79">
        <v>1197785</v>
      </c>
      <c r="T8" s="74"/>
      <c r="U8" s="74"/>
      <c r="V8" s="47"/>
      <c r="W8" s="47"/>
    </row>
    <row r="9" spans="1:23" ht="12.75">
      <c r="A9" s="41" t="s">
        <v>31</v>
      </c>
      <c r="B9" s="77">
        <f t="shared" si="0"/>
        <v>-0.33900293255131964</v>
      </c>
      <c r="C9" s="211"/>
      <c r="D9" s="175">
        <f>F9-'[1]EU - country'!D9</f>
        <v>-385000</v>
      </c>
      <c r="E9" s="191">
        <f>Poland!E$18</f>
        <v>1127000</v>
      </c>
      <c r="F9" s="175">
        <v>1705000</v>
      </c>
      <c r="G9" s="175">
        <v>1039000</v>
      </c>
      <c r="H9" s="47">
        <f>Poland!H$18</f>
        <v>1460000</v>
      </c>
      <c r="I9" s="80">
        <f>Poland!I$18</f>
        <v>1501000</v>
      </c>
      <c r="J9" s="80">
        <f>Poland!J$18</f>
        <v>1466000</v>
      </c>
      <c r="K9" s="80">
        <f>Poland!K$18</f>
        <v>1243000</v>
      </c>
      <c r="L9" s="80">
        <f>Poland!L$18</f>
        <v>1208000</v>
      </c>
      <c r="M9" s="80">
        <f>Poland!M$18</f>
        <v>1057000</v>
      </c>
      <c r="N9" s="80">
        <f>Poland!N$18</f>
        <v>450000</v>
      </c>
      <c r="O9" s="80">
        <f>Poland!O$18</f>
        <v>700000</v>
      </c>
      <c r="P9" s="80">
        <v>650000</v>
      </c>
      <c r="Q9" s="80">
        <v>380000</v>
      </c>
      <c r="R9" s="81">
        <v>500000</v>
      </c>
      <c r="T9" s="75"/>
      <c r="U9" s="75"/>
      <c r="V9" s="47"/>
      <c r="W9" s="47"/>
    </row>
    <row r="10" spans="1:23" ht="12.75">
      <c r="A10" s="41" t="s">
        <v>148</v>
      </c>
      <c r="B10" s="77"/>
      <c r="C10" s="211">
        <f>E10-'[1]EU - country'!C10</f>
        <v>0</v>
      </c>
      <c r="D10" s="175">
        <f>F10-'[1]EU - country'!D10</f>
        <v>0</v>
      </c>
      <c r="E10" s="191">
        <f>Portugal!E$9</f>
        <v>0</v>
      </c>
      <c r="F10" s="175">
        <v>0</v>
      </c>
      <c r="G10" s="175">
        <v>0</v>
      </c>
      <c r="H10" s="47">
        <f>Portugal!H$9</f>
        <v>0</v>
      </c>
      <c r="I10" s="80">
        <f>Portugal!I$9</f>
        <v>0</v>
      </c>
      <c r="J10" s="80">
        <f>Portugal!J$9</f>
        <v>0</v>
      </c>
      <c r="K10" s="80">
        <f>Portugal!M$9</f>
        <v>0</v>
      </c>
      <c r="L10" s="80">
        <f>Portugal!N$9</f>
        <v>0</v>
      </c>
      <c r="M10" s="80">
        <f>Portugal!O$9</f>
        <v>0</v>
      </c>
      <c r="N10" s="80">
        <f>Portugal!P$9</f>
        <v>0</v>
      </c>
      <c r="O10" s="80">
        <f>Portugal!Q$9</f>
        <v>0</v>
      </c>
      <c r="P10" s="80">
        <v>0</v>
      </c>
      <c r="Q10" s="80">
        <v>0</v>
      </c>
      <c r="R10" s="81">
        <v>0</v>
      </c>
      <c r="T10" s="75"/>
      <c r="U10" s="75"/>
      <c r="V10" s="47"/>
      <c r="W10" s="47"/>
    </row>
    <row r="11" spans="1:23" ht="12.75">
      <c r="A11" s="76" t="s">
        <v>36</v>
      </c>
      <c r="B11" s="77">
        <f t="shared" si="0"/>
        <v>0.31548757323565707</v>
      </c>
      <c r="C11" s="211">
        <f>E11-'[1]EU - country'!C11</f>
        <v>3009.380843641993</v>
      </c>
      <c r="D11" s="175">
        <f>F11-'[1]EU - country'!D11</f>
        <v>6145</v>
      </c>
      <c r="E11" s="191">
        <f>Spain!E$8</f>
        <v>297163.380843642</v>
      </c>
      <c r="F11" s="175">
        <v>225896</v>
      </c>
      <c r="G11" s="175">
        <v>214382</v>
      </c>
      <c r="H11" s="47">
        <f>Spain!H$8</f>
        <v>248787.76347932007</v>
      </c>
      <c r="I11" s="47">
        <f>Spain!I$8</f>
        <v>201090.27367428067</v>
      </c>
      <c r="J11" s="47">
        <f>Spain!J$8</f>
        <v>227090.25764878167</v>
      </c>
      <c r="K11" s="47">
        <f>Spain!K$8</f>
        <v>195919.4703704314</v>
      </c>
      <c r="L11" s="47">
        <f>Spain!L$8</f>
        <v>145855</v>
      </c>
      <c r="M11" s="47">
        <f>Spain!M$8</f>
        <v>212582</v>
      </c>
      <c r="N11" s="47">
        <f>Spain!N$8</f>
        <v>209183</v>
      </c>
      <c r="O11" s="47">
        <f>Spain!O$8</f>
        <v>168764</v>
      </c>
      <c r="P11" s="47">
        <v>217115</v>
      </c>
      <c r="Q11" s="47">
        <v>198160</v>
      </c>
      <c r="R11" s="79">
        <v>171293</v>
      </c>
      <c r="T11" s="74"/>
      <c r="U11" s="75"/>
      <c r="V11" s="47"/>
      <c r="W11" s="47"/>
    </row>
    <row r="12" spans="1:23" ht="12.75">
      <c r="A12" s="76" t="s">
        <v>59</v>
      </c>
      <c r="B12" s="77">
        <f t="shared" si="0"/>
        <v>-0.09721411050110969</v>
      </c>
      <c r="C12" s="211">
        <f>E12-'[1]EU - country'!C12</f>
        <v>-903</v>
      </c>
      <c r="D12" s="175">
        <f>F12-'[1]EU - country'!D12</f>
        <v>-2941</v>
      </c>
      <c r="E12" s="191">
        <f>Switzerland!E$19</f>
        <v>61830</v>
      </c>
      <c r="F12" s="175">
        <v>68488</v>
      </c>
      <c r="G12" s="175">
        <v>41382</v>
      </c>
      <c r="H12" s="47">
        <f>Switzerland!H$19</f>
        <v>63693</v>
      </c>
      <c r="I12" s="47">
        <f>Switzerland!I$19</f>
        <v>62756</v>
      </c>
      <c r="J12" s="47">
        <f>Switzerland!J$19</f>
        <v>63323</v>
      </c>
      <c r="K12" s="47">
        <f>Switzerland!K$19</f>
        <v>64590</v>
      </c>
      <c r="L12" s="47">
        <f>Switzerland!L$19</f>
        <v>62096</v>
      </c>
      <c r="M12" s="47">
        <f>Switzerland!M$19</f>
        <v>68136</v>
      </c>
      <c r="N12" s="47">
        <f>Switzerland!N$19</f>
        <v>63359</v>
      </c>
      <c r="O12" s="47">
        <f>Switzerland!O$19</f>
        <v>67200</v>
      </c>
      <c r="P12" s="47">
        <v>59479</v>
      </c>
      <c r="Q12" s="47">
        <v>62992</v>
      </c>
      <c r="R12" s="79">
        <v>60711</v>
      </c>
      <c r="T12" s="74"/>
      <c r="U12" s="75"/>
      <c r="V12" s="47"/>
      <c r="W12" s="47"/>
    </row>
    <row r="13" spans="1:23" ht="12.75">
      <c r="A13" s="76" t="s">
        <v>0</v>
      </c>
      <c r="B13" s="77">
        <f t="shared" si="0"/>
        <v>0.07897418173032657</v>
      </c>
      <c r="C13" s="211">
        <f>E13-'[1]EU - country'!C13</f>
        <v>-21000</v>
      </c>
      <c r="D13" s="175">
        <f>F13-'[1]EU - country'!D13</f>
        <v>-22444.954999999987</v>
      </c>
      <c r="E13" s="191">
        <f>Netherlands!E$8</f>
        <v>195000</v>
      </c>
      <c r="F13" s="175">
        <v>180727.21600000001</v>
      </c>
      <c r="G13" s="175">
        <v>145665</v>
      </c>
      <c r="H13" s="47">
        <f>Netherlands!H$8</f>
        <v>211579</v>
      </c>
      <c r="I13" s="47">
        <f>Netherlands!I$8</f>
        <v>220295</v>
      </c>
      <c r="J13" s="47">
        <f>Netherlands!J$8</f>
        <v>224509</v>
      </c>
      <c r="K13" s="47">
        <f>Netherlands!K$8</f>
        <v>224916</v>
      </c>
      <c r="L13" s="47">
        <f>Netherlands!L$8</f>
        <v>196000</v>
      </c>
      <c r="M13" s="47">
        <f>Netherlands!M$8</f>
        <v>269000</v>
      </c>
      <c r="N13" s="47">
        <f>Netherlands!N$8</f>
        <v>202000</v>
      </c>
      <c r="O13" s="47">
        <f>Netherlands!O$8</f>
        <v>268000</v>
      </c>
      <c r="P13" s="47">
        <v>237000</v>
      </c>
      <c r="Q13" s="47">
        <v>237000</v>
      </c>
      <c r="R13" s="79">
        <v>215000</v>
      </c>
      <c r="T13" s="74"/>
      <c r="U13" s="75"/>
      <c r="V13" s="47"/>
      <c r="W13" s="47"/>
    </row>
    <row r="14" spans="1:23" ht="13.5" thickBot="1">
      <c r="A14" s="82" t="s">
        <v>167</v>
      </c>
      <c r="B14" s="77"/>
      <c r="C14" s="211">
        <f>E14-'[1]EU - country'!C14</f>
        <v>0</v>
      </c>
      <c r="D14" s="175">
        <f>F14-'[1]EU - country'!D14</f>
        <v>0</v>
      </c>
      <c r="E14" s="191">
        <f>UK!E$12</f>
        <v>0</v>
      </c>
      <c r="F14" s="175"/>
      <c r="G14" s="224">
        <v>94063</v>
      </c>
      <c r="H14" s="85">
        <f>UK!H$12</f>
        <v>0</v>
      </c>
      <c r="I14" s="85">
        <f>UK!I$12</f>
        <v>150400</v>
      </c>
      <c r="J14" s="85">
        <f>UK!J$12</f>
        <v>157500</v>
      </c>
      <c r="K14" s="85">
        <f>UK!K$12</f>
        <v>157200</v>
      </c>
      <c r="L14" s="85">
        <f>UK!L$12</f>
        <v>103000</v>
      </c>
      <c r="M14" s="85">
        <f>UK!M$12</f>
        <v>151500</v>
      </c>
      <c r="N14" s="85">
        <f>UK!N$12</f>
        <v>150000</v>
      </c>
      <c r="O14" s="85">
        <f>UK!O$12</f>
        <v>142600</v>
      </c>
      <c r="P14" s="85">
        <v>122700</v>
      </c>
      <c r="Q14" s="85">
        <v>116500</v>
      </c>
      <c r="R14" s="86">
        <v>104200</v>
      </c>
      <c r="T14" s="74"/>
      <c r="U14" s="75"/>
      <c r="V14" s="47"/>
      <c r="W14" s="47"/>
    </row>
    <row r="15" spans="1:23" ht="13.5" thickBot="1">
      <c r="A15" s="53" t="s">
        <v>22</v>
      </c>
      <c r="B15" s="179">
        <f t="shared" si="0"/>
        <v>-0.13424599125229073</v>
      </c>
      <c r="C15" s="210">
        <f>E15-'[1]EU - country'!C15</f>
        <v>2291884.380843642</v>
      </c>
      <c r="D15" s="111">
        <f>F15-'[1]EU - country'!D15</f>
        <v>895759.0449999999</v>
      </c>
      <c r="E15" s="55">
        <f>SUM(E2:E14)</f>
        <v>4449733.380843642</v>
      </c>
      <c r="F15" s="111">
        <v>5139720.216</v>
      </c>
      <c r="G15" s="89">
        <v>3548332</v>
      </c>
      <c r="H15" s="89">
        <f aca="true" t="shared" si="1" ref="H15:R15">SUM(H2:H14)</f>
        <v>4713530.34347932</v>
      </c>
      <c r="I15" s="89">
        <f t="shared" si="1"/>
        <v>5074215.503674281</v>
      </c>
      <c r="J15" s="89">
        <f t="shared" si="1"/>
        <v>5150749.577648782</v>
      </c>
      <c r="K15" s="89">
        <f t="shared" si="1"/>
        <v>4606679.470370431</v>
      </c>
      <c r="L15" s="89">
        <f t="shared" si="1"/>
        <v>4016560</v>
      </c>
      <c r="M15" s="89">
        <f t="shared" si="1"/>
        <v>4394971</v>
      </c>
      <c r="N15" s="89">
        <f t="shared" si="1"/>
        <v>3774277</v>
      </c>
      <c r="O15" s="89">
        <f t="shared" si="1"/>
        <v>4245523.78</v>
      </c>
      <c r="P15" s="89">
        <f t="shared" si="1"/>
        <v>3953630.525</v>
      </c>
      <c r="Q15" s="89">
        <f t="shared" si="1"/>
        <v>2992861.025</v>
      </c>
      <c r="R15" s="90">
        <f t="shared" si="1"/>
        <v>2930517</v>
      </c>
      <c r="T15" s="69"/>
      <c r="U15" s="74"/>
      <c r="V15" s="47"/>
      <c r="W15" s="47"/>
    </row>
    <row r="16" spans="1:23" s="93" customFormat="1" ht="12.75">
      <c r="A16" s="74"/>
      <c r="B16" s="91"/>
      <c r="C16" s="91"/>
      <c r="D16" s="91"/>
      <c r="E16" s="91"/>
      <c r="F16" s="91"/>
      <c r="G16" s="91"/>
      <c r="H16" s="91"/>
      <c r="I16" s="74"/>
      <c r="J16" s="74"/>
      <c r="K16" s="74"/>
      <c r="L16" s="74"/>
      <c r="M16" s="74"/>
      <c r="N16" s="74"/>
      <c r="O16" s="74"/>
      <c r="P16" s="74"/>
      <c r="Q16" s="92"/>
      <c r="R16" s="92"/>
      <c r="T16" s="74"/>
      <c r="U16" s="74"/>
      <c r="V16" s="47"/>
      <c r="W16" s="47"/>
    </row>
    <row r="17" spans="1:23" s="93" customFormat="1" ht="13.5" thickBot="1">
      <c r="A17" s="74"/>
      <c r="B17" s="91"/>
      <c r="C17" s="91"/>
      <c r="D17" s="91"/>
      <c r="E17" s="91"/>
      <c r="F17" s="91"/>
      <c r="G17" s="91"/>
      <c r="H17" s="91"/>
      <c r="I17" s="74"/>
      <c r="J17" s="74"/>
      <c r="K17" s="74"/>
      <c r="L17" s="74"/>
      <c r="M17" s="74"/>
      <c r="N17" s="74"/>
      <c r="O17" s="74"/>
      <c r="P17" s="74"/>
      <c r="Q17" s="92"/>
      <c r="R17" s="92"/>
      <c r="T17" s="74"/>
      <c r="U17" s="74"/>
      <c r="V17" s="47"/>
      <c r="W17" s="47"/>
    </row>
    <row r="18" spans="1:24" s="68" customFormat="1" ht="13.5" thickBot="1">
      <c r="A18" s="38" t="s">
        <v>24</v>
      </c>
      <c r="B18" s="18" t="s">
        <v>176</v>
      </c>
      <c r="C18" s="185" t="s">
        <v>175</v>
      </c>
      <c r="D18" s="64" t="s">
        <v>168</v>
      </c>
      <c r="E18" s="35">
        <v>43800</v>
      </c>
      <c r="F18" s="19">
        <v>43435</v>
      </c>
      <c r="G18" s="19">
        <v>43070</v>
      </c>
      <c r="H18" s="19">
        <v>42705</v>
      </c>
      <c r="I18" s="65">
        <f>I1</f>
        <v>42339</v>
      </c>
      <c r="J18" s="65">
        <f>J1</f>
        <v>41974</v>
      </c>
      <c r="K18" s="65">
        <v>41609</v>
      </c>
      <c r="L18" s="65">
        <v>41244</v>
      </c>
      <c r="M18" s="65">
        <v>40878</v>
      </c>
      <c r="N18" s="65">
        <v>40513</v>
      </c>
      <c r="O18" s="65">
        <v>40148</v>
      </c>
      <c r="P18" s="65">
        <v>39783</v>
      </c>
      <c r="Q18" s="66">
        <v>39417</v>
      </c>
      <c r="R18" s="67">
        <v>39052</v>
      </c>
      <c r="S18" s="74"/>
      <c r="T18" s="69"/>
      <c r="U18" s="69"/>
      <c r="V18" s="74"/>
      <c r="W18" s="74"/>
      <c r="X18" s="74"/>
    </row>
    <row r="19" spans="1:24" ht="12.75">
      <c r="A19" s="76" t="s">
        <v>140</v>
      </c>
      <c r="B19" s="77">
        <f aca="true" t="shared" si="2" ref="B19:B31">(E19-F19)/F19</f>
        <v>-0.1993892614934992</v>
      </c>
      <c r="C19" s="211">
        <f>E19-'[1]EU - country'!C19</f>
        <v>-42915</v>
      </c>
      <c r="D19" s="47">
        <f>F19-'[1]EU - country'!D19</f>
        <v>-39348</v>
      </c>
      <c r="E19" s="78">
        <f>Belgium!E$19</f>
        <v>213675</v>
      </c>
      <c r="F19" s="47">
        <v>266890</v>
      </c>
      <c r="G19" s="47">
        <v>194885</v>
      </c>
      <c r="H19" s="47">
        <f>Belgium!H$19</f>
        <v>227982</v>
      </c>
      <c r="I19" s="47">
        <f>Belgium!I$19</f>
        <v>270107</v>
      </c>
      <c r="J19" s="47">
        <f>Belgium!J$19</f>
        <v>244970</v>
      </c>
      <c r="K19" s="47">
        <f>Belgium!K$19</f>
        <v>209901</v>
      </c>
      <c r="L19" s="47">
        <f>Belgium!L$19</f>
        <v>137139</v>
      </c>
      <c r="M19" s="47">
        <f>Belgium!M$19</f>
        <v>179980</v>
      </c>
      <c r="N19" s="47">
        <f>Belgium!N$19</f>
        <v>144300</v>
      </c>
      <c r="O19" s="47">
        <v>143100</v>
      </c>
      <c r="P19" s="47">
        <v>67300</v>
      </c>
      <c r="Q19" s="47">
        <v>126500</v>
      </c>
      <c r="R19" s="79">
        <v>137400</v>
      </c>
      <c r="T19" s="74"/>
      <c r="U19" s="74"/>
      <c r="V19" s="74"/>
      <c r="W19" s="74"/>
      <c r="X19" s="74"/>
    </row>
    <row r="20" spans="1:24" ht="12.75">
      <c r="A20" s="76" t="s">
        <v>30</v>
      </c>
      <c r="B20" s="77">
        <f t="shared" si="2"/>
        <v>0.4020442930153322</v>
      </c>
      <c r="C20" s="211">
        <f>E20-'[1]EU - country'!C20</f>
        <v>-915</v>
      </c>
      <c r="D20" s="47">
        <f>F20-'[1]EU - country'!D20</f>
        <v>-577</v>
      </c>
      <c r="E20" s="78">
        <f>'Czech Republic'!E$21</f>
        <v>3292</v>
      </c>
      <c r="F20" s="47">
        <v>2348</v>
      </c>
      <c r="G20" s="47">
        <v>1719</v>
      </c>
      <c r="H20" s="47">
        <f>'Czech Republic'!H$21</f>
        <v>1404</v>
      </c>
      <c r="I20" s="47">
        <f>'Czech Republic'!I$21</f>
        <v>4293</v>
      </c>
      <c r="J20" s="47">
        <f>'Czech Republic'!J$21</f>
        <v>598</v>
      </c>
      <c r="K20" s="47">
        <f>'Czech Republic'!K$21</f>
        <v>2694</v>
      </c>
      <c r="L20" s="47">
        <f>'Czech Republic'!L$21</f>
        <v>856</v>
      </c>
      <c r="M20" s="47">
        <f>'Czech Republic'!M$21</f>
        <v>1226</v>
      </c>
      <c r="N20" s="47">
        <f>'Czech Republic'!N$21</f>
        <v>683</v>
      </c>
      <c r="O20" s="47">
        <v>687</v>
      </c>
      <c r="P20" s="47">
        <v>0</v>
      </c>
      <c r="Q20" s="47">
        <v>38</v>
      </c>
      <c r="R20" s="79">
        <v>156</v>
      </c>
      <c r="T20" s="74"/>
      <c r="U20" s="74"/>
      <c r="V20" s="74"/>
      <c r="W20" s="74"/>
      <c r="X20" s="74"/>
    </row>
    <row r="21" spans="1:24" ht="12.75">
      <c r="A21" s="76" t="s">
        <v>39</v>
      </c>
      <c r="B21" s="77"/>
      <c r="C21" s="211">
        <f>E21-'[1]EU - country'!C21</f>
        <v>214</v>
      </c>
      <c r="D21" s="47">
        <f>F21-'[1]EU - country'!D21</f>
        <v>-463</v>
      </c>
      <c r="E21" s="78">
        <f>Denmark!E$27</f>
        <v>214</v>
      </c>
      <c r="F21" s="47">
        <v>626</v>
      </c>
      <c r="G21" s="47">
        <v>0</v>
      </c>
      <c r="H21" s="47">
        <f>Denmark!H$27</f>
        <v>186</v>
      </c>
      <c r="I21" s="47">
        <f>Denmark!I$27</f>
        <v>859</v>
      </c>
      <c r="J21" s="47">
        <f>Denmark!J$27</f>
        <v>95</v>
      </c>
      <c r="K21" s="47">
        <f>Denmark!K$27</f>
        <v>1088</v>
      </c>
      <c r="L21" s="47">
        <f>Denmark!L$27</f>
        <v>98</v>
      </c>
      <c r="M21" s="47">
        <f>Denmark!M$27</f>
        <v>344</v>
      </c>
      <c r="N21" s="47">
        <f>Denmark!N$27</f>
        <v>152</v>
      </c>
      <c r="O21" s="47">
        <v>605</v>
      </c>
      <c r="P21" s="47">
        <v>425</v>
      </c>
      <c r="Q21" s="47">
        <v>148</v>
      </c>
      <c r="R21" s="79">
        <v>43</v>
      </c>
      <c r="T21" s="74"/>
      <c r="U21" s="75"/>
      <c r="V21" s="74"/>
      <c r="W21" s="74"/>
      <c r="X21" s="74"/>
    </row>
    <row r="22" spans="1:23" ht="13.5" customHeight="1">
      <c r="A22" s="76" t="s">
        <v>20</v>
      </c>
      <c r="B22" s="77">
        <f t="shared" si="2"/>
        <v>-0.06515301085883514</v>
      </c>
      <c r="C22" s="211">
        <f>E22-'[1]EU - country'!C22</f>
        <v>-4839</v>
      </c>
      <c r="D22" s="175">
        <f>F22-'[1]EU - country'!D22</f>
        <v>-6400</v>
      </c>
      <c r="E22" s="191">
        <f>France!E38</f>
        <v>12311</v>
      </c>
      <c r="F22" s="47">
        <v>13169</v>
      </c>
      <c r="G22" s="47">
        <v>11812</v>
      </c>
      <c r="H22" s="47">
        <f>France!H38</f>
        <v>12765</v>
      </c>
      <c r="I22" s="47">
        <f>France!I38</f>
        <v>9589</v>
      </c>
      <c r="J22" s="47">
        <f>France!J38</f>
        <v>7766</v>
      </c>
      <c r="K22" s="47">
        <f>France!K38</f>
        <v>12345</v>
      </c>
      <c r="L22" s="47">
        <f>France!L38</f>
        <v>5724</v>
      </c>
      <c r="M22" s="47">
        <f>France!M38</f>
        <v>10871</v>
      </c>
      <c r="N22" s="47">
        <f>France!N38</f>
        <v>0</v>
      </c>
      <c r="O22" s="47">
        <v>12393</v>
      </c>
      <c r="P22" s="47">
        <v>5558</v>
      </c>
      <c r="Q22" s="47"/>
      <c r="R22" s="79"/>
      <c r="T22" s="74"/>
      <c r="U22" s="74"/>
      <c r="V22" s="47"/>
      <c r="W22" s="47"/>
    </row>
    <row r="23" spans="1:23" ht="12.75">
      <c r="A23" s="76" t="s">
        <v>27</v>
      </c>
      <c r="B23" s="77">
        <f t="shared" si="2"/>
        <v>0.06666666666666667</v>
      </c>
      <c r="C23" s="211">
        <f>E23-'[1]EU - country'!C23</f>
        <v>-1244</v>
      </c>
      <c r="D23" s="47">
        <f>F23-'[1]EU - country'!D23</f>
        <v>-2256</v>
      </c>
      <c r="E23" s="78">
        <f>Germany!E$26</f>
        <v>5376</v>
      </c>
      <c r="F23" s="47">
        <v>5040</v>
      </c>
      <c r="G23" s="47">
        <v>3221</v>
      </c>
      <c r="H23" s="47">
        <f>Germany!H$26</f>
        <v>3457</v>
      </c>
      <c r="I23" s="47">
        <f>Germany!I$26</f>
        <v>5609</v>
      </c>
      <c r="J23" s="47">
        <f>Germany!J$26</f>
        <v>3339</v>
      </c>
      <c r="K23" s="47">
        <f>Germany!K$26</f>
        <v>5436</v>
      </c>
      <c r="L23" s="47">
        <f>Germany!L$26</f>
        <v>2045</v>
      </c>
      <c r="M23" s="47">
        <f>Germany!M$26</f>
        <v>4606</v>
      </c>
      <c r="N23" s="47">
        <f>Germany!N$26</f>
        <v>3862</v>
      </c>
      <c r="O23" s="47">
        <v>4446</v>
      </c>
      <c r="P23" s="47">
        <v>2527</v>
      </c>
      <c r="Q23" s="47">
        <v>2243</v>
      </c>
      <c r="R23" s="79">
        <v>2064</v>
      </c>
      <c r="T23" s="74"/>
      <c r="U23" s="75"/>
      <c r="V23" s="47"/>
      <c r="W23" s="47"/>
    </row>
    <row r="24" spans="1:23" ht="12.75">
      <c r="A24" s="76" t="s">
        <v>15</v>
      </c>
      <c r="B24" s="77">
        <f t="shared" si="2"/>
        <v>-0.5758419654885724</v>
      </c>
      <c r="C24" s="211">
        <f>E24-'[1]EU - country'!C24</f>
        <v>-39103.76236483517</v>
      </c>
      <c r="D24" s="47">
        <f>F24-'[1]EU - country'!D24</f>
        <v>-83614.6034927041</v>
      </c>
      <c r="E24" s="78">
        <f>Italy!E$29</f>
        <v>108491.73440712279</v>
      </c>
      <c r="F24" s="47">
        <v>255781.3965072959</v>
      </c>
      <c r="G24" s="47">
        <v>285998</v>
      </c>
      <c r="H24" s="47">
        <f>Italy!H$29</f>
        <v>254320.34380295454</v>
      </c>
      <c r="I24" s="47">
        <f>Italy!I$29</f>
        <v>316542.18760784686</v>
      </c>
      <c r="J24" s="47">
        <f>Italy!J$29</f>
        <v>313943.30568824644</v>
      </c>
      <c r="K24" s="47">
        <f>Italy!K$29</f>
        <v>401545.789257584</v>
      </c>
      <c r="L24" s="47">
        <f>Italy!L$29</f>
        <v>285216</v>
      </c>
      <c r="M24" s="47">
        <f>Italy!M$29</f>
        <v>471554</v>
      </c>
      <c r="N24" s="47">
        <f>Italy!N$29</f>
        <v>216968</v>
      </c>
      <c r="O24" s="47">
        <v>297250</v>
      </c>
      <c r="P24" s="47">
        <v>237404</v>
      </c>
      <c r="Q24" s="47">
        <v>278826</v>
      </c>
      <c r="R24" s="79">
        <v>316317</v>
      </c>
      <c r="T24" s="74"/>
      <c r="U24" s="75"/>
      <c r="V24" s="47"/>
      <c r="W24" s="47"/>
    </row>
    <row r="25" spans="1:23" ht="12.75">
      <c r="A25" s="41" t="s">
        <v>31</v>
      </c>
      <c r="B25" s="77">
        <f t="shared" si="2"/>
        <v>-0.5135135135135135</v>
      </c>
      <c r="C25" s="211"/>
      <c r="D25" s="47">
        <f>F25-'[1]EU - country'!D25</f>
        <v>-13000</v>
      </c>
      <c r="E25" s="78">
        <f>Poland!E$25</f>
        <v>18000</v>
      </c>
      <c r="F25" s="47">
        <v>37000</v>
      </c>
      <c r="G25" s="47">
        <v>13000</v>
      </c>
      <c r="H25" s="47">
        <f>Poland!H$25</f>
        <v>16000</v>
      </c>
      <c r="I25" s="80">
        <f>Poland!I$25</f>
        <v>23000</v>
      </c>
      <c r="J25" s="80">
        <f>Poland!J$25</f>
        <v>13000</v>
      </c>
      <c r="K25" s="80">
        <f>Poland!K$25</f>
        <v>30000</v>
      </c>
      <c r="L25" s="80">
        <f>Poland!L$25</f>
        <v>8000</v>
      </c>
      <c r="M25" s="80">
        <f>Poland!M$25</f>
        <v>19000</v>
      </c>
      <c r="N25" s="80">
        <f>Poland!N$25</f>
        <v>22000</v>
      </c>
      <c r="O25" s="80">
        <v>50000</v>
      </c>
      <c r="P25" s="80">
        <v>35000</v>
      </c>
      <c r="Q25" s="80">
        <v>18000</v>
      </c>
      <c r="R25" s="81">
        <v>40000</v>
      </c>
      <c r="T25" s="75"/>
      <c r="U25" s="75"/>
      <c r="V25" s="47"/>
      <c r="W25" s="47"/>
    </row>
    <row r="26" spans="1:23" ht="12.75">
      <c r="A26" s="41" t="s">
        <v>171</v>
      </c>
      <c r="B26" s="77"/>
      <c r="C26" s="211">
        <f>E26-'[1]EU - country'!C26</f>
        <v>-123855</v>
      </c>
      <c r="D26" s="175">
        <f>F26-'[1]EU - country'!D26</f>
        <v>0</v>
      </c>
      <c r="E26" s="191">
        <f>Portugal!E$14</f>
        <v>0</v>
      </c>
      <c r="F26" s="175">
        <v>0</v>
      </c>
      <c r="G26" s="175">
        <v>0</v>
      </c>
      <c r="H26" s="47">
        <f>Portugal!H$14</f>
        <v>0</v>
      </c>
      <c r="I26" s="80">
        <f>Portugal!I$14</f>
        <v>0</v>
      </c>
      <c r="J26" s="80">
        <f>Portugal!J$14</f>
        <v>0</v>
      </c>
      <c r="K26" s="80">
        <f>Portugal!M$14</f>
        <v>0</v>
      </c>
      <c r="L26" s="80">
        <f>Portugal!N$14</f>
        <v>0</v>
      </c>
      <c r="M26" s="80">
        <f>Portugal!O$14</f>
        <v>0</v>
      </c>
      <c r="N26" s="80">
        <f>Portugal!P$14</f>
        <v>0</v>
      </c>
      <c r="O26" s="80">
        <v>0</v>
      </c>
      <c r="P26" s="80">
        <v>0</v>
      </c>
      <c r="Q26" s="80">
        <v>0</v>
      </c>
      <c r="R26" s="81">
        <v>0</v>
      </c>
      <c r="T26" s="75"/>
      <c r="U26" s="75"/>
      <c r="V26" s="47"/>
      <c r="W26" s="47"/>
    </row>
    <row r="27" spans="1:23" ht="12.75">
      <c r="A27" s="76" t="s">
        <v>36</v>
      </c>
      <c r="B27" s="77">
        <f t="shared" si="2"/>
        <v>0.10222688836494286</v>
      </c>
      <c r="C27" s="211">
        <f>E27-'[1]EU - country'!C27</f>
        <v>-9766.117483044873</v>
      </c>
      <c r="D27" s="47">
        <f>F27-'[1]EU - country'!D27</f>
        <v>-19601</v>
      </c>
      <c r="E27" s="78">
        <f>Spain!E$17</f>
        <v>79333.88251695513</v>
      </c>
      <c r="F27" s="47">
        <v>71976</v>
      </c>
      <c r="G27" s="47">
        <v>86574</v>
      </c>
      <c r="H27" s="47">
        <f>Spain!H$17</f>
        <v>79800.32239763027</v>
      </c>
      <c r="I27" s="47">
        <f>Spain!I$17</f>
        <v>70326.23384133016</v>
      </c>
      <c r="J27" s="47">
        <f>Spain!J$17</f>
        <v>95692</v>
      </c>
      <c r="K27" s="47">
        <f>Spain!K$17</f>
        <v>111561.88378731743</v>
      </c>
      <c r="L27" s="47">
        <f>Spain!L$17</f>
        <v>69068</v>
      </c>
      <c r="M27" s="47">
        <f>Spain!M$17</f>
        <v>125781</v>
      </c>
      <c r="N27" s="47">
        <f>Spain!N$17</f>
        <v>123036</v>
      </c>
      <c r="O27" s="47">
        <v>88142</v>
      </c>
      <c r="P27" s="47">
        <v>99593</v>
      </c>
      <c r="Q27" s="47">
        <v>103947</v>
      </c>
      <c r="R27" s="79">
        <v>120890</v>
      </c>
      <c r="T27" s="74"/>
      <c r="U27" s="75"/>
      <c r="V27" s="47"/>
      <c r="W27" s="47"/>
    </row>
    <row r="28" spans="1:23" ht="12.75">
      <c r="A28" s="76" t="s">
        <v>59</v>
      </c>
      <c r="B28" s="77">
        <f t="shared" si="2"/>
        <v>0.10259266761191006</v>
      </c>
      <c r="C28" s="211">
        <f>E28-'[1]EU - country'!C28</f>
        <v>-2167</v>
      </c>
      <c r="D28" s="47">
        <f>F28-'[1]EU - country'!D28</f>
        <v>-2248</v>
      </c>
      <c r="E28" s="78">
        <f>Switzerland!E$28</f>
        <v>10887</v>
      </c>
      <c r="F28" s="47">
        <v>9874</v>
      </c>
      <c r="G28" s="47">
        <v>2128</v>
      </c>
      <c r="H28" s="47">
        <f>Switzerland!H$28</f>
        <v>6941</v>
      </c>
      <c r="I28" s="47">
        <f>Switzerland!I$28</f>
        <v>7422</v>
      </c>
      <c r="J28" s="47">
        <f>Switzerland!J$28</f>
        <v>9260</v>
      </c>
      <c r="K28" s="47">
        <f>Switzerland!K$28</f>
        <v>7596</v>
      </c>
      <c r="L28" s="47">
        <f>Switzerland!L$28</f>
        <v>5504</v>
      </c>
      <c r="M28" s="47">
        <f>Switzerland!M$28</f>
        <v>11125</v>
      </c>
      <c r="N28" s="47">
        <f>Switzerland!N$28</f>
        <v>4954</v>
      </c>
      <c r="O28" s="47">
        <v>11369</v>
      </c>
      <c r="P28" s="47">
        <v>3305</v>
      </c>
      <c r="Q28" s="47">
        <v>11427</v>
      </c>
      <c r="R28" s="79">
        <v>6117</v>
      </c>
      <c r="T28" s="74"/>
      <c r="U28" s="75"/>
      <c r="V28" s="47"/>
      <c r="W28" s="47"/>
    </row>
    <row r="29" spans="1:23" ht="12.75">
      <c r="A29" s="76" t="s">
        <v>0</v>
      </c>
      <c r="B29" s="77">
        <f t="shared" si="2"/>
        <v>-0.08769542164268791</v>
      </c>
      <c r="C29" s="211">
        <f>E29-'[1]EU - country'!C29</f>
        <v>-31000</v>
      </c>
      <c r="D29" s="47">
        <f>F29-'[1]EU - country'!D29</f>
        <v>-35598.41</v>
      </c>
      <c r="E29" s="78">
        <f>Netherlands!E$15</f>
        <v>228000</v>
      </c>
      <c r="F29" s="47">
        <v>249916.536</v>
      </c>
      <c r="G29" s="47">
        <v>206152</v>
      </c>
      <c r="H29" s="47">
        <f>Netherlands!H$15</f>
        <v>232567</v>
      </c>
      <c r="I29" s="47">
        <f>Netherlands!I$15</f>
        <v>224184</v>
      </c>
      <c r="J29" s="47">
        <f>Netherlands!J$15</f>
        <v>220066</v>
      </c>
      <c r="K29" s="47">
        <f>Netherlands!K$15</f>
        <v>221727</v>
      </c>
      <c r="L29" s="47">
        <f>Netherlands!L$15</f>
        <v>117000</v>
      </c>
      <c r="M29" s="47">
        <f>Netherlands!M$15</f>
        <v>187000</v>
      </c>
      <c r="N29" s="47">
        <f>Netherlands!N$15</f>
        <v>150000</v>
      </c>
      <c r="O29" s="47">
        <v>171000</v>
      </c>
      <c r="P29" s="47">
        <v>86000</v>
      </c>
      <c r="Q29" s="47">
        <v>129000</v>
      </c>
      <c r="R29" s="79">
        <v>120000</v>
      </c>
      <c r="T29" s="74"/>
      <c r="U29" s="75"/>
      <c r="V29" s="47"/>
      <c r="W29" s="47"/>
    </row>
    <row r="30" spans="1:23" ht="13.5" thickBot="1">
      <c r="A30" s="82" t="s">
        <v>167</v>
      </c>
      <c r="B30" s="77"/>
      <c r="C30" s="211">
        <f>E30-'[1]EU - country'!C30</f>
        <v>0</v>
      </c>
      <c r="D30" s="47">
        <f>F30-'[1]EU - country'!D30</f>
        <v>0</v>
      </c>
      <c r="E30" s="78">
        <f>UK!E$19</f>
        <v>0</v>
      </c>
      <c r="F30" s="47">
        <v>0</v>
      </c>
      <c r="G30" s="85">
        <v>10074</v>
      </c>
      <c r="H30" s="85">
        <f>UK!H$19</f>
        <v>0</v>
      </c>
      <c r="I30" s="85">
        <f>UK!I$19</f>
        <v>16700</v>
      </c>
      <c r="J30" s="85">
        <f>UK!J$19</f>
        <v>13500</v>
      </c>
      <c r="K30" s="85">
        <f>UK!K$19</f>
        <v>16600</v>
      </c>
      <c r="L30" s="85">
        <f>UK!L$19</f>
        <v>14000</v>
      </c>
      <c r="M30" s="85">
        <f>UK!M$19</f>
        <v>19500</v>
      </c>
      <c r="N30" s="85">
        <f>UK!N$19</f>
        <v>18000</v>
      </c>
      <c r="O30" s="85">
        <v>18900</v>
      </c>
      <c r="P30" s="85">
        <v>14100</v>
      </c>
      <c r="Q30" s="85">
        <v>15000</v>
      </c>
      <c r="R30" s="86">
        <v>18000</v>
      </c>
      <c r="T30" s="74"/>
      <c r="U30" s="75"/>
      <c r="V30" s="47"/>
      <c r="W30" s="47"/>
    </row>
    <row r="31" spans="1:23" ht="13.5" thickBot="1">
      <c r="A31" s="53" t="s">
        <v>22</v>
      </c>
      <c r="B31" s="179">
        <f t="shared" si="2"/>
        <v>-0.2553528056199334</v>
      </c>
      <c r="C31" s="210">
        <f>E31-'[1]EU - country'!C31</f>
        <v>-237590.87984788</v>
      </c>
      <c r="D31" s="111">
        <f>F31-'[1]EU - country'!D31</f>
        <v>-203106.01349270414</v>
      </c>
      <c r="E31" s="55">
        <f>SUM(E19:E30)</f>
        <v>679580.616924078</v>
      </c>
      <c r="F31" s="111">
        <v>912620.9325072959</v>
      </c>
      <c r="G31" s="89">
        <v>815563</v>
      </c>
      <c r="H31" s="89">
        <f>SUM(H19:H30)</f>
        <v>835422.6662005848</v>
      </c>
      <c r="I31" s="89">
        <f>SUM(I19:I30)</f>
        <v>948631.4214491771</v>
      </c>
      <c r="J31" s="89">
        <f>SUM(J19:J30)</f>
        <v>922229.3056882464</v>
      </c>
      <c r="K31" s="89">
        <f>SUM(K19:K30)</f>
        <v>1020494.6730449015</v>
      </c>
      <c r="L31" s="89">
        <f>SUM(L19:L30)</f>
        <v>644650</v>
      </c>
      <c r="M31" s="89">
        <f aca="true" t="shared" si="3" ref="M31:R31">SUM(M19:M30)</f>
        <v>1030987</v>
      </c>
      <c r="N31" s="89">
        <f t="shared" si="3"/>
        <v>683955</v>
      </c>
      <c r="O31" s="89">
        <f t="shared" si="3"/>
        <v>797892</v>
      </c>
      <c r="P31" s="89">
        <f t="shared" si="3"/>
        <v>551212</v>
      </c>
      <c r="Q31" s="89">
        <f t="shared" si="3"/>
        <v>685129</v>
      </c>
      <c r="R31" s="90">
        <f t="shared" si="3"/>
        <v>760987</v>
      </c>
      <c r="T31" s="69"/>
      <c r="U31" s="74"/>
      <c r="V31" s="47"/>
      <c r="W31" s="47"/>
    </row>
    <row r="32" spans="1:23" ht="12.75">
      <c r="A32" s="37" t="s">
        <v>169</v>
      </c>
      <c r="C32" s="45"/>
      <c r="F32" s="47"/>
      <c r="G32" s="47"/>
      <c r="R32" s="94"/>
      <c r="V32" s="94"/>
      <c r="W32" s="94"/>
    </row>
    <row r="33" spans="1:23" ht="12.75">
      <c r="A33" s="75" t="s">
        <v>170</v>
      </c>
      <c r="Q33" s="94"/>
      <c r="R33" s="94"/>
      <c r="T33" s="75"/>
      <c r="V33" s="94"/>
      <c r="W33" s="94"/>
    </row>
    <row r="34" spans="2:23" ht="12.75">
      <c r="B34" s="74"/>
      <c r="C34" s="74"/>
      <c r="D34" s="74"/>
      <c r="E34" s="74"/>
      <c r="H34" s="74"/>
      <c r="I34" s="74"/>
      <c r="J34" s="74"/>
      <c r="K34" s="74"/>
      <c r="L34" s="74"/>
      <c r="M34" s="74"/>
      <c r="N34" s="74"/>
      <c r="O34" s="74"/>
      <c r="P34" s="74"/>
      <c r="Q34" s="94"/>
      <c r="R34" s="94"/>
      <c r="V34" s="94"/>
      <c r="W34" s="94"/>
    </row>
    <row r="35" spans="1:20" ht="12.75">
      <c r="A35" s="95"/>
      <c r="B35" s="74"/>
      <c r="C35" s="74"/>
      <c r="D35" s="74"/>
      <c r="E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95"/>
    </row>
    <row r="36" spans="1:20" ht="14.2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  <c r="R36" s="97"/>
      <c r="S36" s="74"/>
      <c r="T36" s="96"/>
    </row>
    <row r="37" spans="1:20" ht="12.75">
      <c r="A37" s="74"/>
      <c r="B37" s="74"/>
      <c r="C37" s="74"/>
      <c r="D37" s="74"/>
      <c r="E37" s="74"/>
      <c r="H37" s="74"/>
      <c r="I37" s="74"/>
      <c r="J37" s="74"/>
      <c r="K37" s="74"/>
      <c r="L37" s="74"/>
      <c r="M37" s="74"/>
      <c r="N37" s="74"/>
      <c r="O37" s="74"/>
      <c r="P37" s="74"/>
      <c r="Q37" s="47"/>
      <c r="R37" s="47"/>
      <c r="S37" s="74"/>
      <c r="T37" s="74"/>
    </row>
    <row r="38" spans="1:21" ht="1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9"/>
      <c r="R38" s="99"/>
      <c r="S38" s="100"/>
      <c r="T38" s="98"/>
      <c r="U38" s="93"/>
    </row>
    <row r="39" spans="1:21" ht="12.75">
      <c r="A39" s="74"/>
      <c r="B39" s="74"/>
      <c r="C39" s="74"/>
      <c r="D39" s="74"/>
      <c r="E39" s="74"/>
      <c r="H39" s="74"/>
      <c r="I39" s="74"/>
      <c r="J39" s="74"/>
      <c r="K39" s="74"/>
      <c r="L39" s="74"/>
      <c r="M39" s="74"/>
      <c r="N39" s="74"/>
      <c r="O39" s="74"/>
      <c r="P39" s="74"/>
      <c r="Q39" s="101"/>
      <c r="R39" s="101"/>
      <c r="S39" s="47"/>
      <c r="T39" s="74"/>
      <c r="U39" s="93"/>
    </row>
    <row r="40" spans="1:21" ht="12.75">
      <c r="A40" s="74"/>
      <c r="B40" s="74"/>
      <c r="C40" s="74"/>
      <c r="D40" s="74"/>
      <c r="E40" s="74"/>
      <c r="H40" s="74"/>
      <c r="I40" s="74"/>
      <c r="J40" s="74"/>
      <c r="K40" s="74"/>
      <c r="L40" s="74"/>
      <c r="M40" s="74"/>
      <c r="N40" s="74"/>
      <c r="O40" s="74"/>
      <c r="P40" s="74"/>
      <c r="Q40" s="101"/>
      <c r="R40" s="101"/>
      <c r="S40" s="47"/>
      <c r="T40" s="74"/>
      <c r="U40" s="93"/>
    </row>
    <row r="41" spans="1:21" ht="12.75">
      <c r="A41" s="74"/>
      <c r="B41" s="74"/>
      <c r="C41" s="74"/>
      <c r="D41" s="74"/>
      <c r="E41" s="74"/>
      <c r="H41" s="74"/>
      <c r="I41" s="74"/>
      <c r="J41" s="74"/>
      <c r="K41" s="74"/>
      <c r="L41" s="74"/>
      <c r="M41" s="74"/>
      <c r="N41" s="74"/>
      <c r="O41" s="74"/>
      <c r="P41" s="74"/>
      <c r="Q41" s="101"/>
      <c r="R41" s="101"/>
      <c r="S41" s="47"/>
      <c r="T41" s="74"/>
      <c r="U41" s="93"/>
    </row>
    <row r="42" spans="1:21" ht="12.75">
      <c r="A42" s="74"/>
      <c r="B42" s="74"/>
      <c r="C42" s="74"/>
      <c r="D42" s="74"/>
      <c r="E42" s="74"/>
      <c r="H42" s="74"/>
      <c r="I42" s="74"/>
      <c r="J42" s="74"/>
      <c r="K42" s="74"/>
      <c r="L42" s="74"/>
      <c r="M42" s="74"/>
      <c r="N42" s="74"/>
      <c r="O42" s="74"/>
      <c r="P42" s="74"/>
      <c r="Q42" s="101"/>
      <c r="R42" s="101"/>
      <c r="S42" s="47"/>
      <c r="T42" s="74"/>
      <c r="U42" s="93"/>
    </row>
    <row r="43" spans="1:21" ht="12.75">
      <c r="A43" s="74"/>
      <c r="B43" s="74"/>
      <c r="C43" s="74"/>
      <c r="D43" s="74"/>
      <c r="E43" s="74"/>
      <c r="H43" s="74"/>
      <c r="I43" s="74"/>
      <c r="J43" s="74"/>
      <c r="K43" s="74"/>
      <c r="L43" s="74"/>
      <c r="M43" s="74"/>
      <c r="N43" s="74"/>
      <c r="O43" s="74"/>
      <c r="P43" s="74"/>
      <c r="Q43" s="101"/>
      <c r="R43" s="101"/>
      <c r="S43" s="47"/>
      <c r="T43" s="74"/>
      <c r="U43" s="93"/>
    </row>
    <row r="44" spans="1:21" ht="12.75">
      <c r="A44" s="74"/>
      <c r="B44" s="74"/>
      <c r="C44" s="74"/>
      <c r="D44" s="74"/>
      <c r="E44" s="74"/>
      <c r="H44" s="74"/>
      <c r="I44" s="74"/>
      <c r="J44" s="74"/>
      <c r="K44" s="74"/>
      <c r="L44" s="74"/>
      <c r="M44" s="74"/>
      <c r="N44" s="74"/>
      <c r="O44" s="74"/>
      <c r="P44" s="74"/>
      <c r="Q44" s="101"/>
      <c r="R44" s="101"/>
      <c r="S44" s="47"/>
      <c r="T44" s="74"/>
      <c r="U44" s="93"/>
    </row>
    <row r="45" spans="1:21" ht="12.75">
      <c r="A45" s="74"/>
      <c r="B45" s="74"/>
      <c r="C45" s="74"/>
      <c r="D45" s="74"/>
      <c r="E45" s="74"/>
      <c r="H45" s="74"/>
      <c r="I45" s="74"/>
      <c r="J45" s="74"/>
      <c r="K45" s="74"/>
      <c r="L45" s="74"/>
      <c r="M45" s="74"/>
      <c r="N45" s="74"/>
      <c r="O45" s="74"/>
      <c r="P45" s="74"/>
      <c r="Q45" s="101"/>
      <c r="R45" s="101"/>
      <c r="S45" s="47"/>
      <c r="T45" s="74"/>
      <c r="U45" s="93"/>
    </row>
    <row r="46" spans="1:21" ht="12.7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1"/>
      <c r="R46" s="101"/>
      <c r="S46" s="47"/>
      <c r="T46" s="102"/>
      <c r="U46" s="93"/>
    </row>
    <row r="47" spans="1:21" ht="12.7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1"/>
      <c r="R47" s="101"/>
      <c r="S47" s="47"/>
      <c r="T47" s="102"/>
      <c r="U47" s="93"/>
    </row>
    <row r="48" spans="1:21" ht="12.7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1"/>
      <c r="R48" s="101"/>
      <c r="S48" s="47"/>
      <c r="T48" s="102"/>
      <c r="U48" s="93"/>
    </row>
    <row r="49" spans="1:21" ht="12.7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1"/>
      <c r="R49" s="101"/>
      <c r="S49" s="47"/>
      <c r="T49" s="102"/>
      <c r="U49" s="93"/>
    </row>
    <row r="50" spans="1:21" ht="12.7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1"/>
      <c r="R50" s="101"/>
      <c r="S50" s="47"/>
      <c r="T50" s="102"/>
      <c r="U50" s="93"/>
    </row>
    <row r="51" spans="1:21" ht="12.7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1"/>
      <c r="R51" s="101"/>
      <c r="S51" s="47"/>
      <c r="T51" s="102"/>
      <c r="U51" s="93"/>
    </row>
    <row r="52" spans="1:21" ht="12.7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1"/>
      <c r="R52" s="101"/>
      <c r="S52" s="47"/>
      <c r="T52" s="102"/>
      <c r="U52" s="93"/>
    </row>
    <row r="53" spans="1:21" ht="12.7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1"/>
      <c r="R53" s="101"/>
      <c r="S53" s="47"/>
      <c r="T53" s="103"/>
      <c r="U53" s="93"/>
    </row>
    <row r="54" spans="1:21" ht="12.7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1"/>
      <c r="R54" s="101"/>
      <c r="S54" s="104"/>
      <c r="T54" s="102"/>
      <c r="U54" s="93"/>
    </row>
    <row r="55" spans="1:20" ht="12.7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1"/>
      <c r="R55" s="101"/>
      <c r="S55" s="74"/>
      <c r="T55" s="102"/>
    </row>
    <row r="56" spans="1:21" ht="12.7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1"/>
      <c r="R56" s="101"/>
      <c r="S56" s="47"/>
      <c r="T56" s="102"/>
      <c r="U56" s="93"/>
    </row>
    <row r="57" spans="1:21" ht="12.7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1"/>
      <c r="R57" s="101"/>
      <c r="S57" s="47"/>
      <c r="T57" s="102"/>
      <c r="U57" s="93"/>
    </row>
    <row r="58" spans="1:21" ht="12.7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1"/>
      <c r="R58" s="101"/>
      <c r="S58" s="47"/>
      <c r="T58" s="102"/>
      <c r="U58" s="93"/>
    </row>
    <row r="59" spans="1:21" ht="12.7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1"/>
      <c r="R59" s="101"/>
      <c r="S59" s="47"/>
      <c r="T59" s="102"/>
      <c r="U59" s="93"/>
    </row>
    <row r="60" spans="1:21" ht="12.7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1"/>
      <c r="R60" s="101"/>
      <c r="S60" s="47"/>
      <c r="T60" s="102"/>
      <c r="U60" s="93"/>
    </row>
    <row r="61" spans="1:21" ht="12.7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1"/>
      <c r="R61" s="101"/>
      <c r="S61" s="104"/>
      <c r="T61" s="102"/>
      <c r="U61" s="93"/>
    </row>
    <row r="62" spans="1:20" ht="26.25" customHeigh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105"/>
      <c r="R62" s="105"/>
      <c r="S62" s="74"/>
      <c r="T62" s="96"/>
    </row>
    <row r="63" spans="1:20" ht="12.75">
      <c r="A63" s="74"/>
      <c r="B63" s="74"/>
      <c r="C63" s="74"/>
      <c r="D63" s="74"/>
      <c r="E63" s="74"/>
      <c r="H63" s="74"/>
      <c r="I63" s="74"/>
      <c r="J63" s="74"/>
      <c r="K63" s="74"/>
      <c r="L63" s="74"/>
      <c r="M63" s="74"/>
      <c r="N63" s="74"/>
      <c r="O63" s="74"/>
      <c r="P63" s="74"/>
      <c r="Q63" s="47"/>
      <c r="R63" s="47"/>
      <c r="S63" s="74"/>
      <c r="T63" s="74"/>
    </row>
    <row r="64" spans="1:20" ht="12.75">
      <c r="A64" s="74"/>
      <c r="B64" s="74"/>
      <c r="C64" s="74"/>
      <c r="D64" s="74"/>
      <c r="E64" s="74"/>
      <c r="H64" s="74"/>
      <c r="I64" s="74"/>
      <c r="J64" s="74"/>
      <c r="K64" s="74"/>
      <c r="L64" s="74"/>
      <c r="M64" s="74"/>
      <c r="N64" s="74"/>
      <c r="O64" s="74"/>
      <c r="P64" s="74"/>
      <c r="Q64" s="47"/>
      <c r="R64" s="47"/>
      <c r="S64" s="74"/>
      <c r="T64" s="74"/>
    </row>
    <row r="65" spans="1:20" ht="12.75">
      <c r="A65" s="74"/>
      <c r="B65" s="74"/>
      <c r="C65" s="74"/>
      <c r="D65" s="74"/>
      <c r="E65" s="74"/>
      <c r="H65" s="74"/>
      <c r="I65" s="74"/>
      <c r="J65" s="74"/>
      <c r="K65" s="74"/>
      <c r="L65" s="74"/>
      <c r="M65" s="74"/>
      <c r="N65" s="74"/>
      <c r="O65" s="74"/>
      <c r="P65" s="74"/>
      <c r="Q65" s="47"/>
      <c r="R65" s="47"/>
      <c r="S65" s="74"/>
      <c r="T65" s="74"/>
    </row>
    <row r="66" spans="1:20" ht="12.75">
      <c r="A66" s="74"/>
      <c r="B66" s="74"/>
      <c r="C66" s="74"/>
      <c r="D66" s="74"/>
      <c r="E66" s="74"/>
      <c r="H66" s="74"/>
      <c r="I66" s="74"/>
      <c r="J66" s="74"/>
      <c r="K66" s="74"/>
      <c r="L66" s="74"/>
      <c r="M66" s="74"/>
      <c r="N66" s="74"/>
      <c r="O66" s="74"/>
      <c r="P66" s="74"/>
      <c r="Q66" s="106"/>
      <c r="R66" s="106"/>
      <c r="S66" s="74"/>
      <c r="T66" s="74"/>
    </row>
    <row r="67" spans="1:20" ht="12.75">
      <c r="A67" s="74"/>
      <c r="B67" s="74"/>
      <c r="C67" s="74"/>
      <c r="D67" s="74"/>
      <c r="E67" s="74"/>
      <c r="H67" s="74"/>
      <c r="I67" s="74"/>
      <c r="J67" s="74"/>
      <c r="K67" s="74"/>
      <c r="L67" s="74"/>
      <c r="M67" s="74"/>
      <c r="N67" s="74"/>
      <c r="O67" s="74"/>
      <c r="P67" s="74"/>
      <c r="Q67" s="106"/>
      <c r="R67" s="106"/>
      <c r="S67" s="74"/>
      <c r="T67" s="74"/>
    </row>
    <row r="68" spans="1:20" ht="12.75">
      <c r="A68" s="74"/>
      <c r="B68" s="74"/>
      <c r="C68" s="74"/>
      <c r="D68" s="74"/>
      <c r="E68" s="74"/>
      <c r="H68" s="74"/>
      <c r="I68" s="74"/>
      <c r="J68" s="74"/>
      <c r="K68" s="74"/>
      <c r="L68" s="74"/>
      <c r="M68" s="74"/>
      <c r="N68" s="74"/>
      <c r="O68" s="74"/>
      <c r="P68" s="74"/>
      <c r="Q68" s="47"/>
      <c r="R68" s="106"/>
      <c r="S68" s="74"/>
      <c r="T68" s="74"/>
    </row>
    <row r="69" spans="1:20" ht="12.75">
      <c r="A69" s="74"/>
      <c r="B69" s="74"/>
      <c r="C69" s="74"/>
      <c r="D69" s="74"/>
      <c r="E69" s="74"/>
      <c r="H69" s="74"/>
      <c r="I69" s="74"/>
      <c r="J69" s="74"/>
      <c r="K69" s="74"/>
      <c r="L69" s="74"/>
      <c r="M69" s="74"/>
      <c r="N69" s="74"/>
      <c r="O69" s="74"/>
      <c r="P69" s="74"/>
      <c r="Q69" s="47"/>
      <c r="R69" s="47"/>
      <c r="S69" s="74"/>
      <c r="T69" s="74"/>
    </row>
    <row r="70" spans="1:20" ht="12.75">
      <c r="A70" s="74"/>
      <c r="B70" s="74"/>
      <c r="C70" s="74"/>
      <c r="D70" s="74"/>
      <c r="E70" s="74"/>
      <c r="H70" s="74"/>
      <c r="I70" s="74"/>
      <c r="J70" s="74"/>
      <c r="K70" s="74"/>
      <c r="L70" s="74"/>
      <c r="M70" s="74"/>
      <c r="N70" s="74"/>
      <c r="O70" s="74"/>
      <c r="P70" s="74"/>
      <c r="Q70" s="47"/>
      <c r="R70" s="47"/>
      <c r="S70" s="74"/>
      <c r="T70" s="74"/>
    </row>
    <row r="71" spans="1:20" ht="12.75">
      <c r="A71" s="74"/>
      <c r="B71" s="74"/>
      <c r="C71" s="74"/>
      <c r="D71" s="74"/>
      <c r="E71" s="74"/>
      <c r="H71" s="74"/>
      <c r="I71" s="74"/>
      <c r="J71" s="74"/>
      <c r="K71" s="74"/>
      <c r="L71" s="74"/>
      <c r="M71" s="74"/>
      <c r="N71" s="74"/>
      <c r="O71" s="74"/>
      <c r="P71" s="74"/>
      <c r="Q71" s="47"/>
      <c r="R71" s="47"/>
      <c r="S71" s="74"/>
      <c r="T71" s="74"/>
    </row>
    <row r="72" spans="1:20" ht="12.75">
      <c r="A72" s="74"/>
      <c r="B72" s="74"/>
      <c r="C72" s="74"/>
      <c r="D72" s="74"/>
      <c r="E72" s="74"/>
      <c r="H72" s="74"/>
      <c r="I72" s="74"/>
      <c r="J72" s="74"/>
      <c r="K72" s="74"/>
      <c r="L72" s="74"/>
      <c r="M72" s="74"/>
      <c r="N72" s="74"/>
      <c r="O72" s="74"/>
      <c r="P72" s="74"/>
      <c r="Q72" s="47"/>
      <c r="R72" s="47"/>
      <c r="S72" s="74"/>
      <c r="T72" s="74"/>
    </row>
    <row r="73" spans="1:20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104"/>
      <c r="R73" s="104"/>
      <c r="S73" s="74"/>
      <c r="T73" s="69"/>
    </row>
    <row r="74" spans="1:20" ht="12.75">
      <c r="A74" s="74"/>
      <c r="B74" s="74"/>
      <c r="C74" s="74"/>
      <c r="D74" s="74"/>
      <c r="E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 spans="1:20" ht="12.75">
      <c r="A75" s="74"/>
      <c r="B75" s="74"/>
      <c r="C75" s="74"/>
      <c r="D75" s="74"/>
      <c r="E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1:20" ht="12.75">
      <c r="A76" s="74"/>
      <c r="B76" s="74"/>
      <c r="C76" s="74"/>
      <c r="D76" s="74"/>
      <c r="E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 spans="1:20" ht="12.75">
      <c r="A77" s="74"/>
      <c r="B77" s="74"/>
      <c r="C77" s="74"/>
      <c r="D77" s="74"/>
      <c r="E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 spans="1:20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74"/>
      <c r="R78" s="74"/>
      <c r="S78" s="74"/>
      <c r="T78" s="69"/>
    </row>
    <row r="79" spans="1:20" ht="12.75">
      <c r="A79" s="74"/>
      <c r="B79" s="74"/>
      <c r="C79" s="74"/>
      <c r="D79" s="74"/>
      <c r="E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1:20" ht="12.75">
      <c r="A80" s="74"/>
      <c r="B80" s="74"/>
      <c r="C80" s="74"/>
      <c r="D80" s="74"/>
      <c r="E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46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24.7109375" style="37" customWidth="1"/>
    <col min="2" max="2" width="10.7109375" style="37" customWidth="1"/>
    <col min="3" max="3" width="11.57421875" style="37" bestFit="1" customWidth="1"/>
    <col min="4" max="4" width="11.57421875" style="93" bestFit="1" customWidth="1"/>
    <col min="5" max="7" width="11.57421875" style="93" customWidth="1"/>
    <col min="8" max="8" width="10.421875" style="37" customWidth="1"/>
    <col min="9" max="15" width="10.7109375" style="37" customWidth="1"/>
    <col min="16" max="16384" width="9.140625" style="37" customWidth="1"/>
  </cols>
  <sheetData>
    <row r="1" spans="1:15" ht="13.5" thickBot="1">
      <c r="A1" s="38" t="s">
        <v>92</v>
      </c>
      <c r="B1" s="18" t="s">
        <v>176</v>
      </c>
      <c r="C1" s="63" t="s">
        <v>175</v>
      </c>
      <c r="D1" s="64" t="s">
        <v>168</v>
      </c>
      <c r="E1" s="35">
        <v>43800</v>
      </c>
      <c r="F1" s="19">
        <v>43435</v>
      </c>
      <c r="G1" s="19">
        <v>43070</v>
      </c>
      <c r="H1" s="19">
        <v>42705</v>
      </c>
      <c r="I1" s="66">
        <v>42339</v>
      </c>
      <c r="J1" s="66">
        <v>41974</v>
      </c>
      <c r="K1" s="66">
        <v>41609</v>
      </c>
      <c r="L1" s="66">
        <v>41244</v>
      </c>
      <c r="M1" s="66">
        <v>40878</v>
      </c>
      <c r="N1" s="66">
        <v>40513</v>
      </c>
      <c r="O1" s="67">
        <v>40148</v>
      </c>
    </row>
    <row r="2" spans="1:16" ht="12.75">
      <c r="A2" s="147" t="s">
        <v>145</v>
      </c>
      <c r="B2" s="148">
        <f>(E2-F2)/F2</f>
        <v>0</v>
      </c>
      <c r="C2" s="163"/>
      <c r="D2" s="159">
        <f>F2-'[1]EU variety'!D2</f>
        <v>25000</v>
      </c>
      <c r="E2" s="222">
        <f>Italy!E$2</f>
        <v>25000</v>
      </c>
      <c r="F2" s="162">
        <v>25000</v>
      </c>
      <c r="G2" s="162">
        <v>18000</v>
      </c>
      <c r="H2" s="162">
        <f>Italy!H$2</f>
        <v>20000</v>
      </c>
      <c r="I2" s="162">
        <f>Italy!I$2</f>
        <v>20000</v>
      </c>
      <c r="J2" s="162">
        <f>Italy!J$2</f>
        <v>27000</v>
      </c>
      <c r="K2" s="162">
        <f>Italy!K$2</f>
        <v>0</v>
      </c>
      <c r="L2" s="162">
        <f>Italy!L$2</f>
        <v>33521.62733001784</v>
      </c>
      <c r="M2" s="162">
        <f>Italy!M$2</f>
        <v>20048.692952691636</v>
      </c>
      <c r="N2" s="162">
        <f>Italy!N$2</f>
        <v>20000</v>
      </c>
      <c r="O2" s="114">
        <f>Italy!O$2</f>
        <v>20000</v>
      </c>
      <c r="P2" s="108"/>
    </row>
    <row r="3" spans="1:16" ht="12.75">
      <c r="A3" s="41" t="s">
        <v>3</v>
      </c>
      <c r="B3" s="42">
        <f aca="true" t="shared" si="0" ref="B3:B32">(E3-F3)/F3</f>
        <v>-0.3422890182325742</v>
      </c>
      <c r="C3" s="164"/>
      <c r="D3" s="80">
        <f>F3-'[1]EU variety'!D3</f>
        <v>-7903.567000000003</v>
      </c>
      <c r="E3" s="43">
        <f>Austria!E$3+Belgium!E$2+Denmark!E$2+France!E$4+Germany!E$2+Switzerland!E$2+Netherlands!E$2+Poland!E$2</f>
        <v>20230</v>
      </c>
      <c r="F3" s="80">
        <v>30758.191</v>
      </c>
      <c r="G3" s="80">
        <v>8976</v>
      </c>
      <c r="H3" s="80">
        <f>Austria!H$3+Belgium!H$2+Denmark!H$2+France!H$4+Germany!H$2+Switzerland!H$2+Netherlands!H$2+Poland!H$2</f>
        <v>30416.36</v>
      </c>
      <c r="I3" s="80">
        <f>Austria!I$3+Belgium!I$2+Denmark!I$2+France!I$4+Germany!I$2+Switzerland!I$2+Netherlands!I$2+Poland!I$2</f>
        <v>29835.08</v>
      </c>
      <c r="J3" s="80">
        <f>Austria!J$3+Belgium!J$2+Denmark!J$2+France!J$4+Germany!J$2+Switzerland!J$2+Netherlands!J$2+Poland!J$2</f>
        <v>33676</v>
      </c>
      <c r="K3" s="80">
        <f>Austria!K$3+Belgium!K$2+Denmark!K$2+France!K$4+Germany!K$2+Switzerland!K$2+Netherlands!K$2+Poland!K$2</f>
        <v>24966</v>
      </c>
      <c r="L3" s="80">
        <f>Austria!L$3+Belgium!L$2+Denmark!L$2+France!L$4+Germany!L$2+Switzerland!L$2+Netherlands!L$2+Poland!L$2</f>
        <v>22051</v>
      </c>
      <c r="M3" s="80">
        <f>Austria!M$3+Belgium!M$2+Denmark!M$2+France!M$4+Germany!M$2+Switzerland!M$2+Netherlands!M$2+Poland!M$2</f>
        <v>27266</v>
      </c>
      <c r="N3" s="80">
        <f>Austria!N$3+Belgium!N$2+Denmark!N$2+France!N$4+Germany!N$2+Switzerland!N$2+Netherlands!N$2+Poland!N$2</f>
        <v>23558</v>
      </c>
      <c r="O3" s="81">
        <f>Austria!O$3+Belgium!O$2+Denmark!O$2+France!O$4+Germany!O$2+Switzerland!O$2+Netherlands!O$2+Poland!O$2</f>
        <v>36854</v>
      </c>
      <c r="P3" s="40"/>
    </row>
    <row r="4" spans="1:15" ht="12.75">
      <c r="A4" s="41" t="s">
        <v>10</v>
      </c>
      <c r="B4" s="42">
        <f t="shared" si="0"/>
        <v>-0.07162206297669593</v>
      </c>
      <c r="C4" s="164"/>
      <c r="D4" s="80">
        <f>F4-'[1]EU variety'!D4</f>
        <v>36473</v>
      </c>
      <c r="E4" s="43">
        <f>Austria!E$4+France!E$5+Germany!E$3+Italy!E$3+Switzerland!E$3+UK!E$2+'Czech Republic'!E$2</f>
        <v>144969</v>
      </c>
      <c r="F4" s="80">
        <v>156153</v>
      </c>
      <c r="G4" s="80">
        <v>117993</v>
      </c>
      <c r="H4" s="80">
        <f>Austria!H$4+France!H$5+Germany!H$3+Italy!H$3+Switzerland!H$3+UK!H$2+'Czech Republic'!H2</f>
        <v>152804.22</v>
      </c>
      <c r="I4" s="80">
        <f>Austria!I$4+France!I$5+Germany!I$3+Italy!I$3+Switzerland!I$3+UK!I$2+'Czech Republic'!I2</f>
        <v>194811.04</v>
      </c>
      <c r="J4" s="80">
        <f>Austria!J$4+France!J$5+Germany!J$3+Italy!J$3+Switzerland!J$3+UK!J$2+'Czech Republic'!J2</f>
        <v>193718.16</v>
      </c>
      <c r="K4" s="80">
        <f>Austria!K$4+France!K$5+Germany!K$3+Italy!K$3+Switzerland!K$3+UK!K$2+'Czech Republic'!K2</f>
        <v>186588</v>
      </c>
      <c r="L4" s="80">
        <f>Austria!L$4+France!L$5+Germany!L$3+Italy!L$3+Switzerland!L$3+UK!L$2+'Czech Republic'!L2</f>
        <v>152197.344651172</v>
      </c>
      <c r="M4" s="80">
        <f>Austria!M$4+France!M$5+Germany!M$3+Italy!M$3+Switzerland!M$3+UK!M$2+'Czech Republic'!M2</f>
        <v>189391.6600789623</v>
      </c>
      <c r="N4" s="80">
        <f>Austria!N$4+France!N$5+Germany!N$3+Italy!N$3+Switzerland!N$3+UK!N$2+'Czech Republic'!N2</f>
        <v>183593</v>
      </c>
      <c r="O4" s="81">
        <f>Austria!O$4+France!O$5+Germany!O$3+Italy!O$3+Switzerland!O$3+UK!O$2+'Czech Republic'!O2</f>
        <v>201977</v>
      </c>
    </row>
    <row r="5" spans="1:15" ht="12.75">
      <c r="A5" s="41" t="s">
        <v>35</v>
      </c>
      <c r="B5" s="42"/>
      <c r="C5" s="164"/>
      <c r="D5" s="80">
        <f>F5-'[1]EU variety'!D5</f>
        <v>0</v>
      </c>
      <c r="E5" s="43">
        <f>UK!E$3</f>
        <v>0</v>
      </c>
      <c r="F5" s="80">
        <v>0</v>
      </c>
      <c r="G5" s="80">
        <v>49500</v>
      </c>
      <c r="H5" s="80">
        <f>UK!H$3</f>
        <v>0</v>
      </c>
      <c r="I5" s="80">
        <f>UK!I$3</f>
        <v>42000</v>
      </c>
      <c r="J5" s="80">
        <f>UK!J$3</f>
        <v>62000</v>
      </c>
      <c r="K5" s="80">
        <f>UK!K$3</f>
        <v>55000</v>
      </c>
      <c r="L5" s="80">
        <f>UK!L$3</f>
        <v>31000</v>
      </c>
      <c r="M5" s="80">
        <f>UK!M$3</f>
        <v>62000</v>
      </c>
      <c r="N5" s="80">
        <f>UK!N$3</f>
        <v>71000</v>
      </c>
      <c r="O5" s="81">
        <f>UK!O$3</f>
        <v>62000</v>
      </c>
    </row>
    <row r="6" spans="1:15" ht="12.75">
      <c r="A6" s="41" t="s">
        <v>28</v>
      </c>
      <c r="B6" s="42"/>
      <c r="C6" s="164"/>
      <c r="D6" s="80">
        <f>F6-'[1]EU variety'!D6</f>
        <v>0</v>
      </c>
      <c r="E6" s="43">
        <f>France!E6+UK!E4</f>
        <v>0</v>
      </c>
      <c r="F6" s="80">
        <v>0</v>
      </c>
      <c r="G6" s="80">
        <v>0</v>
      </c>
      <c r="H6" s="80">
        <f>France!H6+UK!H4</f>
        <v>0</v>
      </c>
      <c r="I6" s="80">
        <f>France!I6+UK!I4</f>
        <v>1800</v>
      </c>
      <c r="J6" s="80">
        <f>France!J6+UK!J4</f>
        <v>0</v>
      </c>
      <c r="K6" s="80">
        <f>France!K6+UK!K4</f>
        <v>1900</v>
      </c>
      <c r="L6" s="80">
        <f>France!L6+UK!L4</f>
        <v>1800</v>
      </c>
      <c r="M6" s="80">
        <f>France!M6+UK!M4</f>
        <v>1953</v>
      </c>
      <c r="N6" s="80">
        <f>France!N6+UK!N4</f>
        <v>2493</v>
      </c>
      <c r="O6" s="81">
        <f>France!O6+UK!O4</f>
        <v>5759</v>
      </c>
    </row>
    <row r="7" spans="1:15" ht="12.75">
      <c r="A7" s="41" t="s">
        <v>32</v>
      </c>
      <c r="B7" s="42"/>
      <c r="C7" s="164"/>
      <c r="D7" s="80">
        <f>F7-'[1]EU variety'!D7</f>
        <v>0</v>
      </c>
      <c r="E7" s="43">
        <f>Poland!E$3</f>
        <v>0</v>
      </c>
      <c r="F7" s="80">
        <v>0</v>
      </c>
      <c r="G7" s="80">
        <v>0</v>
      </c>
      <c r="H7" s="80">
        <f>Poland!H$3</f>
        <v>0</v>
      </c>
      <c r="I7" s="80">
        <f>Poland!I$3</f>
        <v>0</v>
      </c>
      <c r="J7" s="80">
        <f>Poland!J$3</f>
        <v>2000</v>
      </c>
      <c r="K7" s="80">
        <f>Poland!K$3</f>
        <v>3000</v>
      </c>
      <c r="L7" s="80">
        <f>Poland!L$3</f>
        <v>7000</v>
      </c>
      <c r="M7" s="80">
        <f>Poland!M$3</f>
        <v>6000</v>
      </c>
      <c r="N7" s="80">
        <f>Poland!N$3</f>
        <v>15000</v>
      </c>
      <c r="O7" s="81">
        <f>Poland!O$3</f>
        <v>30000</v>
      </c>
    </row>
    <row r="8" spans="1:15" ht="12.75">
      <c r="A8" s="41" t="s">
        <v>4</v>
      </c>
      <c r="B8" s="42">
        <f t="shared" si="0"/>
        <v>-0.5665584415584416</v>
      </c>
      <c r="C8" s="164"/>
      <c r="D8" s="80">
        <f>F8-'[1]EU variety'!D8</f>
        <v>-356</v>
      </c>
      <c r="E8" s="43">
        <f>Belgium!E$3+Denmark!E$4+Germany!E$4+Switzerland!E$4+UK!E$5</f>
        <v>534</v>
      </c>
      <c r="F8" s="80">
        <v>1232</v>
      </c>
      <c r="G8" s="80">
        <v>11059</v>
      </c>
      <c r="H8" s="80">
        <f>Belgium!H$3+Denmark!H$4+Germany!H$4+Switzerland!H$4+UK!H$5</f>
        <v>1004</v>
      </c>
      <c r="I8" s="80">
        <f>Belgium!I$3+Denmark!I$4+Germany!I$4+Switzerland!I$4+UK!I$5</f>
        <v>21396</v>
      </c>
      <c r="J8" s="80">
        <f>Belgium!J$3+Denmark!J$4+Germany!J$4+Switzerland!J$4+UK!J$5</f>
        <v>15046</v>
      </c>
      <c r="K8" s="80">
        <f>Belgium!K$3+Denmark!K$4+Germany!K$4+Switzerland!K$4+UK!K$5</f>
        <v>25886</v>
      </c>
      <c r="L8" s="80">
        <f>Belgium!L$3+Denmark!L$4+Germany!L$4+Switzerland!L$4+UK!L$5</f>
        <v>16371</v>
      </c>
      <c r="M8" s="80">
        <f>Belgium!M$3+Denmark!M$4+Germany!M$4+Switzerland!M$4+UK!M$5</f>
        <v>28714</v>
      </c>
      <c r="N8" s="80">
        <f>Belgium!N$3+Denmark!N$4+Germany!N$4+Switzerland!N$4+UK!N$5</f>
        <v>25496</v>
      </c>
      <c r="O8" s="81">
        <f>Belgium!O$3+Denmark!O$4+Germany!O$4+Switzerland!O$4+UK!O$5</f>
        <v>28158</v>
      </c>
    </row>
    <row r="9" spans="1:15" ht="12.75">
      <c r="A9" s="41" t="s">
        <v>60</v>
      </c>
      <c r="B9" s="42">
        <f t="shared" si="0"/>
        <v>0.04021547182691024</v>
      </c>
      <c r="C9" s="164"/>
      <c r="D9" s="80">
        <f>F9-'[1]EU variety'!D9</f>
        <v>83801</v>
      </c>
      <c r="E9" s="43">
        <f>France!E$8+Italy!E$4</f>
        <v>210291</v>
      </c>
      <c r="F9" s="80">
        <v>202161</v>
      </c>
      <c r="G9" s="80">
        <v>178490</v>
      </c>
      <c r="H9" s="80">
        <f>France!H$8+Italy!H$4</f>
        <v>167532.8</v>
      </c>
      <c r="I9" s="80">
        <f>France!I$8+Italy!I$4</f>
        <v>161967.6</v>
      </c>
      <c r="J9" s="80">
        <f>France!J$8+Italy!J$4</f>
        <v>168499</v>
      </c>
      <c r="K9" s="80">
        <f>France!K$8+Italy!K$4</f>
        <v>130888</v>
      </c>
      <c r="L9" s="80">
        <f>France!L$8+Italy!L$4</f>
        <v>108683.90059718442</v>
      </c>
      <c r="M9" s="80">
        <f>France!M$8+Italy!M$4</f>
        <v>135510.80257874046</v>
      </c>
      <c r="N9" s="80">
        <f>France!N$8+Italy!N$4</f>
        <v>112420</v>
      </c>
      <c r="O9" s="81">
        <f>France!O$8+Italy!O$4</f>
        <v>49162</v>
      </c>
    </row>
    <row r="10" spans="1:15" ht="12.75">
      <c r="A10" s="41" t="s">
        <v>1</v>
      </c>
      <c r="B10" s="42">
        <f t="shared" si="0"/>
        <v>0.12703772337248068</v>
      </c>
      <c r="C10" s="164"/>
      <c r="D10" s="80">
        <f>F10-'[1]EU variety'!D10</f>
        <v>-26358.019</v>
      </c>
      <c r="E10" s="43">
        <f>Austria!E$5+Belgium!E$4+Denmark!E$5+France!E$9+Germany!E$5+Italy!E$5+Switzerland!E$5+Netherlands!E$3+Poland!E$4</f>
        <v>167292</v>
      </c>
      <c r="F10" s="80">
        <v>148435.138</v>
      </c>
      <c r="G10" s="80">
        <v>108047</v>
      </c>
      <c r="H10" s="80">
        <f>Austria!H$5+Belgium!H$4+Denmark!H$5+France!H$9+Germany!H$5+Italy!H$5+Switzerland!H$5+Netherlands!H$3+Poland!H$4</f>
        <v>157702.28</v>
      </c>
      <c r="I10" s="80">
        <f>Austria!I$5+Belgium!I$4+Denmark!I$5+France!I$9+Germany!I$5+Italy!I$5+Switzerland!I$5+Netherlands!I$3+Poland!I$4</f>
        <v>177994.64</v>
      </c>
      <c r="J10" s="80">
        <f>Austria!J$5+Belgium!J$4+Denmark!J$5+France!J$9+Germany!J$5+Italy!J$5+Switzerland!J$5+Netherlands!J$3+Poland!J$4</f>
        <v>182374.12</v>
      </c>
      <c r="K10" s="80">
        <f>Austria!K$5+Belgium!K$4+Denmark!K$5+France!K$9+Germany!K$5+Italy!K$5+Switzerland!K$5+Netherlands!K$3+Poland!K$4</f>
        <v>150217</v>
      </c>
      <c r="L10" s="80">
        <f>Austria!L$5+Belgium!L$4+Denmark!L$5+France!L$9+Germany!L$5+Italy!L$5+Switzerland!L$5+Netherlands!L$3+Poland!L$4</f>
        <v>143373.08291504564</v>
      </c>
      <c r="M10" s="80">
        <f>Austria!M$5+Belgium!M$4+Denmark!M$5+France!M$9+Germany!M$5+Italy!M$5+Switzerland!M$5+Netherlands!M$3+Poland!M$4</f>
        <v>176468.32867743066</v>
      </c>
      <c r="N10" s="80">
        <f>Austria!N$5+Belgium!N$4+Denmark!N$5+France!N$9+Germany!N$5+Italy!N$5+Switzerland!N$5+Netherlands!N$3+Poland!N$4</f>
        <v>135968</v>
      </c>
      <c r="O10" s="81">
        <f>Austria!O$5+Belgium!O$4+Denmark!O$5+France!O$9+Germany!O$5+Italy!O$5+Switzerland!O$5+Netherlands!O$3+Poland!O$4</f>
        <v>217993.06</v>
      </c>
    </row>
    <row r="11" spans="1:15" ht="12.75">
      <c r="A11" s="41" t="s">
        <v>11</v>
      </c>
      <c r="B11" s="42">
        <f t="shared" si="0"/>
        <v>-0.015361999982998897</v>
      </c>
      <c r="C11" s="164"/>
      <c r="D11" s="80">
        <f>F11-'[1]EU variety'!D11</f>
        <v>124904</v>
      </c>
      <c r="E11" s="43">
        <f>Austria!E$7+Denmark!E$6+France!E$10+Germany!E$6+Italy!E$6+Spain!E$2</f>
        <v>177413.05948106328</v>
      </c>
      <c r="F11" s="80">
        <v>180181</v>
      </c>
      <c r="G11" s="80">
        <v>150764</v>
      </c>
      <c r="H11" s="80">
        <f>Austria!H$7+Denmark!H$6+France!H$10+Germany!H$6+Italy!H$6+Spain!H$2</f>
        <v>177142.2523305172</v>
      </c>
      <c r="I11" s="80">
        <f>Austria!I$7+Denmark!I$6+France!I$10+Germany!I$6+Italy!I$6+Spain!I$2</f>
        <v>198659.5739788347</v>
      </c>
      <c r="J11" s="80">
        <f>Austria!J$7+Denmark!J$6+France!J$10+Germany!J$6+Italy!J$6+Spain!J$2</f>
        <v>186887.57774285146</v>
      </c>
      <c r="K11" s="80">
        <f>Austria!K$7+Denmark!K$6+France!K$10+Germany!K$6+Italy!K$6+Spain!K$2</f>
        <v>185200.5378888502</v>
      </c>
      <c r="L11" s="80">
        <f>Austria!L$7+Denmark!L$6+France!L$10+Germany!L$6+Italy!L$6+Spain!L$2</f>
        <v>122542.94120919117</v>
      </c>
      <c r="M11" s="80">
        <f>Austria!M$7+Denmark!M$6+France!M$10+Germany!M$6+Italy!M$6+Spain!M$2</f>
        <v>163377.16784279092</v>
      </c>
      <c r="N11" s="80">
        <f>Austria!N$7+Denmark!N$6+France!N$10+Germany!N$6+Italy!N$6+Spain!N$2</f>
        <v>163965</v>
      </c>
      <c r="O11" s="81">
        <f>Austria!O$7+Denmark!O$6+France!O$10+Germany!O$6+Italy!O$6+Spain!O$2</f>
        <v>154243.8</v>
      </c>
    </row>
    <row r="12" spans="1:15" ht="12.75">
      <c r="A12" s="41" t="s">
        <v>8</v>
      </c>
      <c r="B12" s="42">
        <f t="shared" si="0"/>
        <v>-0.0026983430718547498</v>
      </c>
      <c r="C12" s="164"/>
      <c r="D12" s="80">
        <f>F12-'[1]EU variety'!D12</f>
        <v>41054</v>
      </c>
      <c r="E12" s="43">
        <f>Austria!E$8+'Czech Republic'!E$3+Denmark!E$7+France!E$11+Germany!E$7+Italy!E$7+Spain!E$3+Switzerland!E$6+UK!E$6+Poland!E$5</f>
        <v>491048.3979333094</v>
      </c>
      <c r="F12" s="80">
        <v>492377</v>
      </c>
      <c r="G12" s="80">
        <v>388609</v>
      </c>
      <c r="H12" s="80">
        <f>Austria!H$8+'Czech Republic'!H$3+Denmark!H$7+France!H$11+Germany!H$7+Italy!H$7+Spain!H$3+Switzerland!H$6+UK!H$6+Poland!H$5</f>
        <v>391028.4732814739</v>
      </c>
      <c r="I12" s="80">
        <f>Austria!I$8+'Czech Republic'!I$3+Denmark!I$7+France!I$11+Germany!I$7+Italy!I$7+Spain!I$3+Switzerland!I$6+UK!I$6+Poland!I$5</f>
        <v>420750.2317048056</v>
      </c>
      <c r="J12" s="80">
        <f>Austria!J$8+'Czech Republic'!J$3+Denmark!J$7+France!J$11+Germany!J$7+Italy!J$7+Spain!J$3+Switzerland!J$6+UK!J$6+Poland!J$5</f>
        <v>394981.40169797046</v>
      </c>
      <c r="K12" s="80">
        <f>Austria!K$8+'Czech Republic'!K$3+Denmark!K$7+France!K$11+Germany!K$7+Italy!K$7+Spain!K$3+Switzerland!K$6+UK!K$6+Poland!K$5</f>
        <v>392569.9426604443</v>
      </c>
      <c r="L12" s="80">
        <f>Austria!L$8+'Czech Republic'!L$3+Denmark!L$7+France!L$11+Germany!L$7+Italy!L$7+Spain!L$3+Switzerland!L$6+UK!L$6+Poland!L$5</f>
        <v>300189.6420813643</v>
      </c>
      <c r="M12" s="80">
        <f>Austria!M$8+'Czech Republic'!M$3+Denmark!M$7+France!M$11+Germany!M$7+Italy!M$7+Spain!M$3+Switzerland!M$6+UK!M$6+Poland!M$5</f>
        <v>344280.71936337167</v>
      </c>
      <c r="N12" s="80">
        <f>Austria!N$8+'Czech Republic'!N$3+Denmark!N$7+France!N$11+Germany!N$7+Italy!N$7+Spain!N$3+Switzerland!N$6+UK!N$6+Poland!N$5</f>
        <v>355528</v>
      </c>
      <c r="O12" s="81">
        <f>Austria!O$8+'Czech Republic'!O$3+Denmark!O$7+France!O$11+Germany!O$7+Italy!O$7+Spain!O$3+Switzerland!O$6+UK!O$6+Poland!O$5</f>
        <v>340599.79</v>
      </c>
    </row>
    <row r="13" spans="1:15" ht="12.75">
      <c r="A13" s="41" t="s">
        <v>13</v>
      </c>
      <c r="B13" s="42">
        <f t="shared" si="0"/>
        <v>-0.17535379657851258</v>
      </c>
      <c r="C13" s="164"/>
      <c r="D13" s="80">
        <f>F13-'[1]EU variety'!D13</f>
        <v>-4951</v>
      </c>
      <c r="E13" s="43">
        <f>Austria!E$9+Belgium!E$5+'Czech Republic'!E$4+Denmark!E$8+Germany!E$8+Italy!E$8+Poland!E$6</f>
        <v>80356</v>
      </c>
      <c r="F13" s="80">
        <v>97443</v>
      </c>
      <c r="G13" s="80">
        <v>96051</v>
      </c>
      <c r="H13" s="80">
        <f>Austria!H$9+Belgium!H$5+'Czech Republic'!H$4+Denmark!H$8+Germany!H$8+Italy!H$8+Poland!H$6</f>
        <v>102454</v>
      </c>
      <c r="I13" s="80">
        <f>Austria!I$9+Belgium!I$5+'Czech Republic'!I$4+Denmark!I$8+Germany!I$8+Italy!I$8+Poland!I$6</f>
        <v>102799</v>
      </c>
      <c r="J13" s="80">
        <f>Austria!J$9+Belgium!J$5+'Czech Republic'!J$4+Denmark!J$8+Germany!J$8+Italy!J$8+Poland!J$6</f>
        <v>105393</v>
      </c>
      <c r="K13" s="80">
        <f>Austria!K$9+Belgium!K$5+'Czech Republic'!K$4+Denmark!K$8+Germany!K$8+Italy!K$8+Poland!K$6</f>
        <v>104599</v>
      </c>
      <c r="L13" s="80">
        <f>Austria!L$9+Belgium!L$5+'Czech Republic'!L$4+Denmark!L$8+Germany!L$8+Italy!L$8+Poland!L$6</f>
        <v>107428.19961029508</v>
      </c>
      <c r="M13" s="80">
        <f>Austria!M$9+Belgium!M$5+'Czech Republic'!M$4+Denmark!M$8+Germany!M$8+Italy!M$8+Poland!M$6</f>
        <v>90656.11199379119</v>
      </c>
      <c r="N13" s="80">
        <f>Austria!N$9+Belgium!N$5+'Czech Republic'!N$4+Denmark!N$8+Germany!N$8+Italy!N$8+Poland!N$6</f>
        <v>39756</v>
      </c>
      <c r="O13" s="81">
        <f>Austria!O$9+Belgium!O$5+'Czech Republic'!O$4+Denmark!O$8+Germany!O$8+Italy!O$8+Poland!O$6</f>
        <v>35852.75</v>
      </c>
    </row>
    <row r="14" spans="1:15" ht="12.75">
      <c r="A14" s="41" t="s">
        <v>2</v>
      </c>
      <c r="B14" s="42">
        <f t="shared" si="0"/>
        <v>-0.008301056031606215</v>
      </c>
      <c r="C14" s="164"/>
      <c r="D14" s="80">
        <f>F14-'[1]EU variety'!D14</f>
        <v>522615.10199999996</v>
      </c>
      <c r="E14" s="43">
        <f>Austria!E$10+Belgium!E$6+'Czech Republic'!E$5+France!E$12+Germany!E$9+Italy!E$9+Spain!E$4+Switzerland!E$8+Netherlands!E$4+Poland!E$7</f>
        <v>1150595.2539928956</v>
      </c>
      <c r="F14" s="80">
        <v>1160226.358</v>
      </c>
      <c r="G14" s="80">
        <v>909613</v>
      </c>
      <c r="H14" s="80">
        <f>Austria!H$10+Belgium!H$6+'Czech Republic'!H$5+France!H$12+Germany!H$9+Italy!H$9+Spain!H$4+Switzerland!H$8+Netherlands!H$4+Poland!H$7</f>
        <v>1314858.1637050812</v>
      </c>
      <c r="I14" s="80">
        <f>Austria!I$10+Belgium!I$6+'Czech Republic'!I$5+France!I$12+Germany!I$9+Italy!I$9+Spain!I$4+Switzerland!I$8+Netherlands!I$4+Poland!I$7</f>
        <v>1335442.3434393425</v>
      </c>
      <c r="J14" s="80">
        <f>Austria!J$10+Belgium!J$6+'Czech Republic'!J$5+France!J$12+Germany!J$9+Italy!J$9+Spain!J$4+Switzerland!J$8+Netherlands!J$4+Poland!J$7</f>
        <v>1404834.9183767405</v>
      </c>
      <c r="K14" s="80">
        <f>Austria!K$10+Belgium!K$6+'Czech Republic'!K$5+France!K$12+Germany!K$9+Italy!K$9+Spain!K$4+Switzerland!K$8+Netherlands!K$4+Poland!K$7</f>
        <v>1292511.1590655383</v>
      </c>
      <c r="L14" s="80">
        <f>Austria!L$10+Belgium!L$6+'Czech Republic'!L$5+France!L$12+Germany!L$9+Italy!L$9+Spain!L$4+Switzerland!L$8+Netherlands!L$4+Poland!L$7</f>
        <v>1149090.020691004</v>
      </c>
      <c r="M14" s="80">
        <f>Austria!M$10+Belgium!M$6+'Czech Republic'!M$5+France!M$12+Germany!M$9+Italy!M$9+Spain!M$4+Switzerland!M$8+Netherlands!M$4+Poland!M$7</f>
        <v>1299556.233090925</v>
      </c>
      <c r="N14" s="80">
        <f>Austria!N$10+Belgium!N$6+'Czech Republic'!N$5+France!N$12+Germany!N$9+Italy!N$9+Spain!N$4+Switzerland!N$8+Netherlands!N$4+Poland!N$7</f>
        <v>1264059</v>
      </c>
      <c r="O14" s="81">
        <f>Austria!O$10+Belgium!O$6+'Czech Republic'!O$5+France!O$12+Germany!O$9+Italy!O$9+Spain!O$4+Switzerland!O$8+Netherlands!O$4+Poland!O$7</f>
        <v>1308462.29</v>
      </c>
    </row>
    <row r="15" spans="1:15" ht="12.75">
      <c r="A15" s="41" t="s">
        <v>16</v>
      </c>
      <c r="B15" s="42">
        <f t="shared" si="0"/>
        <v>-0.08773320040814436</v>
      </c>
      <c r="C15" s="164"/>
      <c r="D15" s="80">
        <f>F15-'[1]EU variety'!D15</f>
        <v>92306</v>
      </c>
      <c r="E15" s="43">
        <f>Austria!E$11+France!E$14+Italy!E$10+Spain!E$5+Switzerland!E$9+Denmark!E$9</f>
        <v>179752.13792477964</v>
      </c>
      <c r="F15" s="80">
        <v>197039</v>
      </c>
      <c r="G15" s="80">
        <v>201348</v>
      </c>
      <c r="H15" s="80">
        <f>Austria!H$11+France!H$14+Italy!H$10+Spain!H$5+Switzerland!H$9</f>
        <v>176921.27023815524</v>
      </c>
      <c r="I15" s="80">
        <f>Austria!I$11+France!I$14+Italy!I$10+Spain!I$5+Switzerland!I$9</f>
        <v>209174.93969144335</v>
      </c>
      <c r="J15" s="80">
        <f>Austria!J$11+France!J$14+Italy!J$10+Spain!J$5+Switzerland!J$9</f>
        <v>202310.7686089673</v>
      </c>
      <c r="K15" s="80">
        <f>Austria!K$11+France!K$14+Italy!K$10+Spain!K$5+Switzerland!K$9</f>
        <v>199942.58674786903</v>
      </c>
      <c r="L15" s="80">
        <f>Austria!L$11+France!L$14+Italy!L$10+Spain!L$5+Switzerland!L$9</f>
        <v>132081.69403624372</v>
      </c>
      <c r="M15" s="80">
        <f>Austria!M$11+France!M$14+Italy!M$10+Spain!M$5+Switzerland!M$9</f>
        <v>177133.67660738155</v>
      </c>
      <c r="N15" s="80">
        <f>Austria!N$11+France!N$14+Italy!N$10+Spain!N$5+Switzerland!N$9</f>
        <v>163435</v>
      </c>
      <c r="O15" s="81">
        <f>Austria!O$11+France!O$14+Italy!O$10+Spain!O$5+Switzerland!O$9</f>
        <v>166516.37</v>
      </c>
    </row>
    <row r="16" spans="1:15" ht="12.75">
      <c r="A16" s="41" t="s">
        <v>14</v>
      </c>
      <c r="B16" s="42">
        <f t="shared" si="0"/>
        <v>0.05006016847172082</v>
      </c>
      <c r="C16" s="164"/>
      <c r="D16" s="80">
        <f>F16-'[1]EU variety'!D16</f>
        <v>-1552</v>
      </c>
      <c r="E16" s="43">
        <f>Denmark!E$10+Germany!E$10</f>
        <v>4363</v>
      </c>
      <c r="F16" s="80">
        <v>4155</v>
      </c>
      <c r="G16" s="80">
        <v>1154</v>
      </c>
      <c r="H16" s="80">
        <f>Denmark!H$10+Germany!H$10</f>
        <v>4364</v>
      </c>
      <c r="I16" s="80">
        <f>Denmark!I$10+Germany!I$10</f>
        <v>5991</v>
      </c>
      <c r="J16" s="80">
        <f>Denmark!J$10+Germany!J$10</f>
        <v>4738</v>
      </c>
      <c r="K16" s="80">
        <f>Denmark!K$10+Germany!K$10</f>
        <v>1563</v>
      </c>
      <c r="L16" s="80">
        <f>Denmark!L$10+Germany!L$10</f>
        <v>2558</v>
      </c>
      <c r="M16" s="80">
        <f>Denmark!M$10+Germany!M$10</f>
        <v>5741</v>
      </c>
      <c r="N16" s="80">
        <f>Denmark!N$10+Germany!N$10</f>
        <v>5666</v>
      </c>
      <c r="O16" s="81">
        <f>Denmark!O$10+Germany!O$10</f>
        <v>7432</v>
      </c>
    </row>
    <row r="17" spans="1:16" ht="12.75">
      <c r="A17" s="41" t="s">
        <v>9</v>
      </c>
      <c r="B17" s="42">
        <f t="shared" si="0"/>
        <v>-0.40669576892014364</v>
      </c>
      <c r="C17" s="164"/>
      <c r="D17" s="80">
        <f>F17-'[1]EU variety'!D17</f>
        <v>-48059</v>
      </c>
      <c r="E17" s="43">
        <f>Austria!E$12+'Czech Republic'!E$6+Denmark!E$11+France!E$16+Germany!E$11+Italy!E$11+Switzerland!E$10+Poland!E$8</f>
        <v>228469</v>
      </c>
      <c r="F17" s="80">
        <v>385079</v>
      </c>
      <c r="G17" s="80">
        <v>203472</v>
      </c>
      <c r="H17" s="80">
        <f>Austria!H$12+'Czech Republic'!H$6+Denmark!H$11+France!H$16+Germany!H$11+Italy!H$11+Switzerland!H$10+Poland!H$8</f>
        <v>352135.52</v>
      </c>
      <c r="I17" s="80">
        <f>Austria!I$12+'Czech Republic'!I$6+Denmark!I$11+France!I$16+Germany!I$11+Italy!I$11+Switzerland!I$10+Poland!I$8</f>
        <v>419280.42</v>
      </c>
      <c r="J17" s="80">
        <f>Austria!J$12+'Czech Republic'!J$6+Denmark!J$11+France!J$16+Germany!J$11+Italy!J$11+Switzerland!J$10+Poland!J$8</f>
        <v>392405.96</v>
      </c>
      <c r="K17" s="80">
        <f>Austria!K$12+'Czech Republic'!K$6+Denmark!K$11+France!K$16+Germany!K$11+Italy!K$11+Switzerland!K$10+Poland!K$8</f>
        <v>358207</v>
      </c>
      <c r="L17" s="80">
        <f>Austria!L$12+'Czech Republic'!L$6+Denmark!L$11+France!L$16+Germany!L$11+Italy!L$11+Switzerland!L$10+Poland!L$8</f>
        <v>329886.2892597587</v>
      </c>
      <c r="M17" s="80">
        <f>Austria!M$12+'Czech Republic'!M$6+Denmark!M$11+France!M$16+Germany!M$11+Italy!M$11+Switzerland!M$10+Poland!M$8</f>
        <v>276888.0689363752</v>
      </c>
      <c r="N17" s="80">
        <f>Austria!N$12+'Czech Republic'!N$6+Denmark!N$11+France!N$16+Germany!N$11+Italy!N$11+Switzerland!N$10+Poland!N$8</f>
        <v>164328</v>
      </c>
      <c r="O17" s="81">
        <f>Austria!O$12+'Czech Republic'!O$6+Denmark!O$11+France!O$16+Germany!O$11+Italy!O$11+Switzerland!O$10+Poland!O$8</f>
        <v>195528.9</v>
      </c>
      <c r="P17" s="94"/>
    </row>
    <row r="18" spans="1:16" ht="12.75">
      <c r="A18" s="41" t="s">
        <v>26</v>
      </c>
      <c r="B18" s="42">
        <f t="shared" si="0"/>
        <v>-0.19957081208965202</v>
      </c>
      <c r="C18" s="164"/>
      <c r="D18" s="80">
        <f>F18-'[1]EU variety'!D18</f>
        <v>-25949.988000000012</v>
      </c>
      <c r="E18" s="43">
        <f>Austria!E$13+Belgium!E$7+'Czech Republic'!E$7+Denmark!E$13+France!E$18+Germany!E$13+Italy!E$12+Switzerland!E$11+Netherlands!E$5+UK!E$7+Poland!E$9</f>
        <v>267794</v>
      </c>
      <c r="F18" s="80">
        <v>334563.012</v>
      </c>
      <c r="G18" s="80">
        <v>147882</v>
      </c>
      <c r="H18" s="80">
        <f>Austria!H$13+Belgium!H$7+'Czech Republic'!H$7+Denmark!H$13+France!H$18+Germany!H$13+Italy!H$12+Switzerland!H$11+Netherlands!H$5+UK!H$7+Poland!H$9</f>
        <v>316682.2</v>
      </c>
      <c r="I18" s="80">
        <f>Austria!I$13+Belgium!I$7+'Czech Republic'!I$7+Denmark!I$13+France!I$18+Germany!I$13+Italy!I$12+Switzerland!I$11+Netherlands!I$5+UK!I$7+Poland!I$9</f>
        <v>351287.68</v>
      </c>
      <c r="J18" s="80">
        <f>Austria!J$13+Belgium!J$7+'Czech Republic'!J$7+Denmark!J$13+France!J$18+Germany!J$13+Italy!J$12+Switzerland!J$11+Netherlands!J$5+UK!J$7+Poland!J$9</f>
        <v>356959.36</v>
      </c>
      <c r="K18" s="80">
        <f>Austria!K$13+Belgium!K$7+'Czech Republic'!K$7+Denmark!K$13+France!K$18+Germany!K$13+Italy!K$12+Switzerland!K$11+Netherlands!K$5+UK!K$7+Poland!K$9</f>
        <v>310373</v>
      </c>
      <c r="L18" s="80">
        <f>Austria!L$13+Belgium!L$7+'Czech Republic'!L$7+Denmark!L$13+France!L$18+Germany!L$13+Italy!L$12+Switzerland!L$11+Netherlands!L$5+UK!L$7+Poland!L$9</f>
        <v>291170.03922138247</v>
      </c>
      <c r="M18" s="80">
        <f>Austria!M$13+Belgium!M$7+'Czech Republic'!M$7+Denmark!M$13+France!M$18+Germany!M$13+Italy!M$12+Switzerland!M$11+Netherlands!M$5+UK!M$7+Poland!M$9</f>
        <v>329652.02471480746</v>
      </c>
      <c r="N18" s="80">
        <f>Austria!N$13+Belgium!N$7+'Czech Republic'!N$7+Denmark!N$13+France!N$18+Germany!N$13+Italy!N$12+Switzerland!N$11+Netherlands!N$5+UK!N$7+Poland!N$9</f>
        <v>250782</v>
      </c>
      <c r="O18" s="81">
        <f>Austria!O$13+Belgium!O$7+'Czech Republic'!O$7+Denmark!O$13+France!O$18+Germany!O$13+Italy!O$12+Switzerland!O$11+Netherlands!O$5+UK!O$7+Poland!O$9</f>
        <v>388660</v>
      </c>
      <c r="P18" s="94"/>
    </row>
    <row r="19" spans="1:15" ht="12.75">
      <c r="A19" s="41" t="s">
        <v>25</v>
      </c>
      <c r="B19" s="42">
        <f t="shared" si="0"/>
        <v>-0.27636482252117783</v>
      </c>
      <c r="C19" s="164"/>
      <c r="D19" s="80">
        <f>F19-'[1]EU variety'!D19</f>
        <v>-7965</v>
      </c>
      <c r="E19" s="43">
        <f>Austria!E$14+Belgium!E$8+Denmark!E$14+Germany!E$14+UK!E$8</f>
        <v>73208</v>
      </c>
      <c r="F19" s="80">
        <v>101167</v>
      </c>
      <c r="G19" s="80">
        <v>34438</v>
      </c>
      <c r="H19" s="80">
        <f>Austria!H$14+Belgium!H$8+Denmark!H$14+Germany!H$14+UK!H$8</f>
        <v>101862.56</v>
      </c>
      <c r="I19" s="80">
        <f>Austria!I$14+Belgium!I$8+Denmark!I$14+Germany!I$14+UK!I$8</f>
        <v>115422.8</v>
      </c>
      <c r="J19" s="80">
        <f>Austria!J$14+Belgium!J$8+Denmark!J$14+Germany!J$14+UK!J$8</f>
        <v>140802.32</v>
      </c>
      <c r="K19" s="80">
        <f>Austria!K$14+Belgium!K$8+Denmark!K$14+Germany!K$14+UK!K$8</f>
        <v>97377</v>
      </c>
      <c r="L19" s="80">
        <f>Austria!L$14+Belgium!L$8+Denmark!L$14+Germany!L$14+UK!L$8</f>
        <v>117191</v>
      </c>
      <c r="M19" s="80">
        <f>Austria!M$14+Belgium!M$8+Denmark!M$14+Germany!M$14+UK!M$8</f>
        <v>121157</v>
      </c>
      <c r="N19" s="80">
        <f>Austria!N$14+Belgium!N$8+Denmark!N$14+Germany!N$14+UK!N$8</f>
        <v>101491</v>
      </c>
      <c r="O19" s="81">
        <f>Austria!O$14+Belgium!O$8+Denmark!O$14+Germany!O$14+UK!O$8</f>
        <v>132300</v>
      </c>
    </row>
    <row r="20" spans="1:15" ht="12.75">
      <c r="A20" s="41" t="s">
        <v>49</v>
      </c>
      <c r="B20" s="42"/>
      <c r="C20" s="164"/>
      <c r="D20" s="80">
        <f>F20-'[1]EU variety'!D20</f>
        <v>0</v>
      </c>
      <c r="E20" s="43">
        <f>Italy!E$13</f>
        <v>0</v>
      </c>
      <c r="F20" s="80">
        <v>0</v>
      </c>
      <c r="G20" s="80">
        <v>0</v>
      </c>
      <c r="H20" s="80">
        <f>Italy!H$13</f>
        <v>0</v>
      </c>
      <c r="I20" s="80">
        <f>Italy!I$13</f>
        <v>7</v>
      </c>
      <c r="J20" s="80">
        <f>Italy!J$13</f>
        <v>8</v>
      </c>
      <c r="K20" s="80">
        <f>Italy!K$13</f>
        <v>0</v>
      </c>
      <c r="L20" s="80">
        <f>Italy!L$13</f>
        <v>1.0030709276165608</v>
      </c>
      <c r="M20" s="80">
        <f>Italy!M$13+Poland!M$10</f>
        <v>115007.01704253344</v>
      </c>
      <c r="N20" s="80">
        <f>Italy!N$13+Poland!N$10</f>
        <v>1</v>
      </c>
      <c r="O20" s="81">
        <f>Italy!O$13+Poland!O$10</f>
        <v>10004.62</v>
      </c>
    </row>
    <row r="21" spans="1:15" ht="12.75">
      <c r="A21" s="41" t="s">
        <v>33</v>
      </c>
      <c r="B21" s="42"/>
      <c r="C21" s="164"/>
      <c r="D21" s="80">
        <f>F21-'[1]EU variety'!D21</f>
        <v>0</v>
      </c>
      <c r="E21" s="43">
        <f>Poland!E$11</f>
        <v>0</v>
      </c>
      <c r="F21" s="80">
        <v>0</v>
      </c>
      <c r="G21" s="80">
        <v>0</v>
      </c>
      <c r="H21" s="80">
        <f>Poland!H$11</f>
        <v>0</v>
      </c>
      <c r="I21" s="80">
        <f>Poland!I$11</f>
        <v>0</v>
      </c>
      <c r="J21" s="80">
        <f>Poland!J$11</f>
        <v>2000</v>
      </c>
      <c r="K21" s="80">
        <f>Poland!K$11</f>
        <v>2000</v>
      </c>
      <c r="L21" s="80">
        <f>Poland!L$11</f>
        <v>5000</v>
      </c>
      <c r="M21" s="80">
        <f>Poland!M$11</f>
        <v>5000</v>
      </c>
      <c r="N21" s="80">
        <f>Poland!N$11</f>
        <v>30000</v>
      </c>
      <c r="O21" s="81">
        <f>Poland!O$11</f>
        <v>65000</v>
      </c>
    </row>
    <row r="22" spans="1:15" ht="12.75">
      <c r="A22" s="41" t="s">
        <v>17</v>
      </c>
      <c r="B22" s="42">
        <f t="shared" si="0"/>
        <v>-0.054849068721901095</v>
      </c>
      <c r="C22" s="164"/>
      <c r="D22" s="80">
        <f>F22-'[1]EU variety'!D22</f>
        <v>23355</v>
      </c>
      <c r="E22" s="43">
        <f>Italy!E$14</f>
        <v>22074</v>
      </c>
      <c r="F22" s="80">
        <v>23355</v>
      </c>
      <c r="G22" s="80">
        <v>18463</v>
      </c>
      <c r="H22" s="80">
        <f>Italy!H$14</f>
        <v>23139.2</v>
      </c>
      <c r="I22" s="80">
        <f>Italy!I$14</f>
        <v>25805.7</v>
      </c>
      <c r="J22" s="80">
        <f>Italy!J$14</f>
        <v>31824</v>
      </c>
      <c r="K22" s="80">
        <f>Italy!K$14</f>
        <v>25616</v>
      </c>
      <c r="L22" s="80">
        <f>Italy!L$14</f>
        <v>26016.650649590734</v>
      </c>
      <c r="M22" s="80">
        <f>Italy!M$14</f>
        <v>17180.727425809095</v>
      </c>
      <c r="N22" s="80">
        <f>Italy!N$14</f>
        <v>46392</v>
      </c>
      <c r="O22" s="81">
        <f>Italy!O$14</f>
        <v>35343.76</v>
      </c>
    </row>
    <row r="23" spans="1:18" ht="12.75">
      <c r="A23" s="41" t="s">
        <v>12</v>
      </c>
      <c r="B23" s="42">
        <f t="shared" si="0"/>
        <v>-0.333317908375752</v>
      </c>
      <c r="C23" s="164"/>
      <c r="D23" s="80">
        <f>F23-'[1]EU variety'!D23</f>
        <v>12320</v>
      </c>
      <c r="E23" s="43">
        <f>Austria!E$16+Denmark!E$16+Germany!E$15+Switzerland!E$14+Poland!E$12+Italy!E$15</f>
        <v>57628</v>
      </c>
      <c r="F23" s="80">
        <v>86440</v>
      </c>
      <c r="G23" s="80">
        <v>29004</v>
      </c>
      <c r="H23" s="80">
        <f>Austria!H$16+Denmark!H$16+Germany!H$15+Switzerland!H$14+Poland!H$12</f>
        <v>34079.76</v>
      </c>
      <c r="I23" s="80">
        <f>Austria!I$16+Denmark!I$16+Germany!I$15+Switzerland!I$14+Poland!I$12</f>
        <v>35784.68</v>
      </c>
      <c r="J23" s="80">
        <f>Austria!J$16+Denmark!J$16+Germany!J$15+Switzerland!J$14+Poland!J$12</f>
        <v>37831.72</v>
      </c>
      <c r="K23" s="80">
        <f>Austria!K$16+Denmark!K$16+Germany!K$15+Switzerland!K$14+Poland!K$12</f>
        <v>33170</v>
      </c>
      <c r="L23" s="80">
        <f>Austria!L$16+Denmark!L$16+Germany!L$15+Switzerland!L$14+Poland!L$12</f>
        <v>47208</v>
      </c>
      <c r="M23" s="80">
        <f>Austria!M$16+Denmark!M$16+Germany!M$15+Switzerland!M$14</f>
        <v>13370</v>
      </c>
      <c r="N23" s="80">
        <f>Austria!N$16+Denmark!N$16+Germany!N$15+Switzerland!N$14</f>
        <v>14138</v>
      </c>
      <c r="O23" s="81">
        <f>Austria!O$16+Denmark!O$16+Germany!O$15+Switzerland!O$14</f>
        <v>17608</v>
      </c>
      <c r="R23" s="94"/>
    </row>
    <row r="24" spans="1:15" ht="12.75">
      <c r="A24" s="41" t="s">
        <v>18</v>
      </c>
      <c r="B24" s="42">
        <f t="shared" si="0"/>
        <v>-0.08294809896229394</v>
      </c>
      <c r="C24" s="164"/>
      <c r="D24" s="80">
        <f>F24-'[1]EU variety'!D24</f>
        <v>176883</v>
      </c>
      <c r="E24" s="43">
        <f>'Czech Republic'!E$8+France!E$21+Italy!E$16+Spain!E$6+Poland!E$13</f>
        <v>221811.01151159412</v>
      </c>
      <c r="F24" s="80">
        <v>241874</v>
      </c>
      <c r="G24" s="80">
        <v>159204</v>
      </c>
      <c r="H24" s="80">
        <f>'Czech Republic'!H$8+France!H$21+Italy!H$16+Spain!H$6+Poland!H$13</f>
        <v>217181.3039240925</v>
      </c>
      <c r="I24" s="80">
        <f>'Czech Republic'!I$8+France!I$21+Italy!I$16+Spain!I$6+Poland!I$13</f>
        <v>220997.51485985468</v>
      </c>
      <c r="J24" s="80">
        <f>'Czech Republic'!J$8+France!J$21+Italy!J$16+Spain!J$6+Poland!J$13</f>
        <v>211956.25122225194</v>
      </c>
      <c r="K24" s="80">
        <f>'Czech Republic'!K$8+France!K$21+Italy!K$16+Spain!K$6+Poland!K$13</f>
        <v>195689.71700772963</v>
      </c>
      <c r="L24" s="80">
        <f>'Czech Republic'!L$8+France!L$21+Italy!L$16+Spain!L$6+Poland!L$13</f>
        <v>144847.80612303846</v>
      </c>
      <c r="M24" s="80">
        <f>'Czech Republic'!M$8+France!M$21+Italy!M$16+Spain!M$6+Poland!M$13</f>
        <v>194156.02082232918</v>
      </c>
      <c r="N24" s="80">
        <f>'Czech Republic'!N$8+France!N$21+Italy!N$16+Spain!N$6+Poland!N$13</f>
        <v>202759</v>
      </c>
      <c r="O24" s="81">
        <f>'Czech Republic'!O$8+France!O$21+Italy!O$16+Spain!O$6+Poland!O$13</f>
        <v>230326.8</v>
      </c>
    </row>
    <row r="25" spans="1:15" ht="12.75">
      <c r="A25" s="41" t="s">
        <v>97</v>
      </c>
      <c r="B25" s="42">
        <f t="shared" si="0"/>
        <v>0.2982403470290539</v>
      </c>
      <c r="C25" s="164"/>
      <c r="D25" s="80">
        <f>F25-'[1]EU variety'!D25</f>
        <v>-13849</v>
      </c>
      <c r="E25" s="43">
        <f>Germany!E$16+Austria!E$17+Poland!E$14</f>
        <v>211891</v>
      </c>
      <c r="F25" s="80">
        <v>163214</v>
      </c>
      <c r="G25" s="80">
        <v>42137</v>
      </c>
      <c r="H25" s="80">
        <f>Germany!H$16</f>
        <v>60149</v>
      </c>
      <c r="I25" s="80">
        <f>Germany!I$16</f>
        <v>37163</v>
      </c>
      <c r="J25" s="80">
        <f>Germany!J$16</f>
        <v>45161</v>
      </c>
      <c r="K25" s="80">
        <f>Germany!K$16</f>
        <v>19737</v>
      </c>
      <c r="L25" s="80">
        <f>Germany!L$16</f>
        <v>30514</v>
      </c>
      <c r="M25" s="80">
        <f>Germany!M$16</f>
        <v>23972</v>
      </c>
      <c r="N25" s="80">
        <f>Germany!N$16</f>
        <v>18137</v>
      </c>
      <c r="O25" s="81">
        <f>Germany!O$16</f>
        <v>21424</v>
      </c>
    </row>
    <row r="26" spans="1:101" s="109" customFormat="1" ht="13.5" thickBot="1">
      <c r="A26" s="41" t="s">
        <v>95</v>
      </c>
      <c r="B26" s="42">
        <f t="shared" si="0"/>
        <v>-0.18900529723366685</v>
      </c>
      <c r="C26" s="164"/>
      <c r="D26" s="80">
        <f>F26-'[1]EU variety'!D26</f>
        <v>21535</v>
      </c>
      <c r="E26" s="43">
        <f>France!E$19+France!E$20+Italy!E$17+Switzerland!E$12</f>
        <v>34447</v>
      </c>
      <c r="F26" s="80">
        <v>42475</v>
      </c>
      <c r="G26" s="80">
        <v>20152</v>
      </c>
      <c r="H26" s="80">
        <f>France!H$19+France!H$20+Italy!H$17+Switzerland!H$12</f>
        <v>36710.2</v>
      </c>
      <c r="I26" s="80">
        <f>France!I$19+France!I$20+Italy!I$17+Switzerland!I$12</f>
        <v>35564.2</v>
      </c>
      <c r="J26" s="80">
        <f>France!J$19+France!J$20+Italy!J$17+Switzerland!J$12</f>
        <v>36167</v>
      </c>
      <c r="K26" s="80">
        <f>France!K$19+France!K$20+Italy!K$17+Switzerland!K$12</f>
        <v>57744</v>
      </c>
      <c r="L26" s="80">
        <f>France!L$19+France!L$20+Italy!L$17+Switzerland!L$12</f>
        <v>5552</v>
      </c>
      <c r="M26" s="80">
        <f>France!M$19+France!M$20+Italy!M$17+Switzerland!M$12</f>
        <v>35154.80776918103</v>
      </c>
      <c r="N26" s="80">
        <f>France!N$19+France!N$20+Italy!N$17+Switzerland!N$12</f>
        <v>33059</v>
      </c>
      <c r="O26" s="81">
        <f>France!O$19+France!O$20+Italy!O$17+Switzerland!O$12</f>
        <v>31754</v>
      </c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</row>
    <row r="27" spans="1:15" s="68" customFormat="1" ht="12.75">
      <c r="A27" s="41" t="s">
        <v>88</v>
      </c>
      <c r="B27" s="42">
        <f t="shared" si="0"/>
        <v>-0.35110386673380045</v>
      </c>
      <c r="C27" s="164"/>
      <c r="D27" s="80">
        <f>F27-'[1]EU variety'!D27</f>
        <v>-71434</v>
      </c>
      <c r="E27" s="43">
        <f>'Czech Republic'!E$9+Germany!E$17+Poland!E$15</f>
        <v>152074</v>
      </c>
      <c r="F27" s="80">
        <v>234358</v>
      </c>
      <c r="G27" s="80">
        <v>174018</v>
      </c>
      <c r="H27" s="80">
        <f>'Czech Republic'!H$9+Germany!H$17+Poland!H$15</f>
        <v>216695</v>
      </c>
      <c r="I27" s="80">
        <f>'Czech Republic'!I$9+Germany!I$17+Poland!I$15</f>
        <v>215402</v>
      </c>
      <c r="J27" s="80">
        <f>'Czech Republic'!J$9+Germany!J$17+Poland!J$15</f>
        <v>215557</v>
      </c>
      <c r="K27" s="80">
        <f>'Czech Republic'!K$9+Germany!K$17+Poland!K$15</f>
        <v>202948</v>
      </c>
      <c r="L27" s="80">
        <f>'Czech Republic'!L$9+Germany!L$17+Poland!L$15</f>
        <v>175866</v>
      </c>
      <c r="M27" s="80">
        <f>'Czech Republic'!M$9+Germany!M$17+Poland!M$15</f>
        <v>150259</v>
      </c>
      <c r="N27" s="80">
        <f>'Czech Republic'!N$9+Germany!N$17+Poland!N$15</f>
        <v>73707</v>
      </c>
      <c r="O27" s="81">
        <f>'Czech Republic'!O$9+Germany!O$17+Poland!O$15</f>
        <v>106428</v>
      </c>
    </row>
    <row r="28" spans="1:15" ht="12.75">
      <c r="A28" s="41" t="s">
        <v>19</v>
      </c>
      <c r="B28" s="42">
        <f t="shared" si="0"/>
        <v>-1</v>
      </c>
      <c r="C28" s="164"/>
      <c r="D28" s="80">
        <f>F28-'[1]EU variety'!D28</f>
        <v>4177</v>
      </c>
      <c r="E28" s="43">
        <f>Italy!E$18</f>
        <v>0</v>
      </c>
      <c r="F28" s="80">
        <v>4177</v>
      </c>
      <c r="G28" s="80">
        <v>4407</v>
      </c>
      <c r="H28" s="80">
        <f>Italy!H$18</f>
        <v>8865.6</v>
      </c>
      <c r="I28" s="80">
        <f>Italy!I$18</f>
        <v>8597.4</v>
      </c>
      <c r="J28" s="80">
        <f>Italy!J$18</f>
        <v>10762</v>
      </c>
      <c r="K28" s="80">
        <f>Italy!K$18</f>
        <v>7130</v>
      </c>
      <c r="L28" s="80">
        <f>Italy!L$18</f>
        <v>3342.2323308183804</v>
      </c>
      <c r="M28" s="80">
        <f>Italy!M$18</f>
        <v>8859.517415794433</v>
      </c>
      <c r="N28" s="80">
        <f>Italy!N$18</f>
        <v>8884</v>
      </c>
      <c r="O28" s="81">
        <f>Italy!O$18</f>
        <v>5689.08</v>
      </c>
    </row>
    <row r="29" spans="1:15" ht="12.75">
      <c r="A29" s="41" t="s">
        <v>34</v>
      </c>
      <c r="B29" s="42">
        <f t="shared" si="0"/>
        <v>1.3181818181818181</v>
      </c>
      <c r="C29" s="164"/>
      <c r="D29" s="80">
        <f>F29-'[1]EU variety'!D29</f>
        <v>-198</v>
      </c>
      <c r="E29" s="43">
        <f>'Czech Republic'!E$10+UK!E$9+Poland!E$16+Denmark!E$17</f>
        <v>102</v>
      </c>
      <c r="F29" s="80">
        <v>44</v>
      </c>
      <c r="G29" s="80">
        <v>35</v>
      </c>
      <c r="H29" s="80">
        <f>'Czech Republic'!H$10+UK!H$9+Poland!H$16+Denmark!H$17</f>
        <v>76</v>
      </c>
      <c r="I29" s="80">
        <f>'Czech Republic'!I$10+UK!I$9+Poland!I$16+Denmark!I$17</f>
        <v>109</v>
      </c>
      <c r="J29" s="80">
        <f>'Czech Republic'!J$10+UK!J$9+Poland!J$16+Denmark!J$17</f>
        <v>202</v>
      </c>
      <c r="K29" s="80">
        <f>'Czech Republic'!K$10+UK!K$9+Poland!K$16+Denmark!K$17</f>
        <v>131</v>
      </c>
      <c r="L29" s="80">
        <f>'Czech Republic'!L$10+UK!L$9+Poland!L$16+Denmark!L$17</f>
        <v>585</v>
      </c>
      <c r="M29" s="80">
        <f>'Czech Republic'!M$10+UK!M$9+Poland!M$16+Denmark!M$17</f>
        <v>168</v>
      </c>
      <c r="N29" s="80">
        <f>'Czech Republic'!N$10+UK!N$9+Poland!N$16+Denmark!N$17</f>
        <v>124</v>
      </c>
      <c r="O29" s="81">
        <f>'Czech Republic'!O$10+UK!O$9+Poland!O$16+Denmark!O$17</f>
        <v>5241</v>
      </c>
    </row>
    <row r="30" spans="1:15" ht="12.75">
      <c r="A30" s="41" t="s">
        <v>98</v>
      </c>
      <c r="B30" s="42">
        <f t="shared" si="0"/>
        <v>-0.005868195339655774</v>
      </c>
      <c r="C30" s="164"/>
      <c r="D30" s="80">
        <f>F30-'[1]EU variety'!D30</f>
        <v>-12259.241000000009</v>
      </c>
      <c r="E30" s="43">
        <f>Austria!E$6+Denmark!E$18+France!E$2+France!E$24+France!E$17+France!E$15+France!E$13+Switzerland!E$17+UK!E$10+Germany!E$19+Netherlands!E$6</f>
        <v>140739</v>
      </c>
      <c r="F30" s="80">
        <v>141569.759</v>
      </c>
      <c r="G30" s="80">
        <v>94415</v>
      </c>
      <c r="H30" s="80">
        <f>Austria!H$6+Denmark!H$18+France!H$2+France!H$24+France!H$17+France!H$15+France!H$13+Switzerland!H$17+UK!H$10+Germany!H$19+Netherlands!H$6</f>
        <v>113524.52</v>
      </c>
      <c r="I30" s="80">
        <f>Austria!I$6+Denmark!I$18+France!I$2+France!I$24+France!I$17+France!I$15+France!I$13+Switzerland!I$17+UK!I$10+Germany!I$19+Netherlands!I$6</f>
        <v>120850.72</v>
      </c>
      <c r="J30" s="80">
        <f>Austria!J$6+Denmark!J$18+France!J$2+France!J$24+France!J$17+France!J$15+France!J$13+Switzerland!J$17+UK!J$10+Germany!J$19+Netherlands!J$6</f>
        <v>126384.95999999999</v>
      </c>
      <c r="K30" s="80">
        <f>Austria!K$6+Denmark!K$18+France!K$2+France!K$24+France!K$17+France!K$15+France!K$13+Switzerland!K$17+UK!K$10+Germany!K$19+Netherlands!K$6</f>
        <v>117736</v>
      </c>
      <c r="L30" s="80">
        <f>Austria!L$6+Denmark!L$18+France!L$2+France!L$24+France!L$17+France!L$15+France!L$13+Switzerland!L$17+UK!L$10+Germany!L$19+Netherlands!L$6</f>
        <v>65561</v>
      </c>
      <c r="M30" s="80">
        <f>Austria!M$6+Denmark!M$18+France!M$2+France!M$24+France!M$17+France!M$15+France!M$13+Switzerland!M$17+UK!M$10+Germany!M$19</f>
        <v>70342</v>
      </c>
      <c r="N30" s="80">
        <f>Austria!N$6+Denmark!N$18+France!N$2+France!N$24+France!N$17+France!N$15+France!N$13+Switzerland!N$17+UK!N$10+Germany!N$19</f>
        <v>65178</v>
      </c>
      <c r="O30" s="81">
        <f>Austria!O$6+Denmark!O$18+France!O$2+France!O$24+France!O$17+France!O$15+France!O$13+Switzerland!O$17+UK!O$10+Germany!O$19</f>
        <v>50140</v>
      </c>
    </row>
    <row r="31" spans="1:17" ht="13.5" thickBot="1">
      <c r="A31" s="48" t="s">
        <v>5</v>
      </c>
      <c r="B31" s="49">
        <f t="shared" si="0"/>
        <v>-0.43510958681827455</v>
      </c>
      <c r="C31" s="165"/>
      <c r="D31" s="115">
        <f>F31-'[1]EU variety'!D31</f>
        <v>-47829.24199999997</v>
      </c>
      <c r="E31" s="50">
        <f>Austria!E$2+Austria!E$15+Austria!E$18+Austria!E$19+Austria!E$20+Belgium!E$9+'Czech Republic'!E$11+Denmark!E$3+Denmark!E$15+Denmark!E$12+Denmark!E$19+Germany!E$12+Germany!E$18+Germany!E$20+Italy!E$19+Spain!E$7+Switzerland!E$7+Switzerland!E$13+Switzerland!E$15+Switzerland!E$16+Switzerland!E$18+Netherlands!E$7+UK!E$11+France!E$3+France!E$7+France!E$22+France!E$23+France!E$25+Poland!E$10+Poland!E$17</f>
        <v>387652.52</v>
      </c>
      <c r="F31" s="115">
        <v>686243.758</v>
      </c>
      <c r="G31" s="115">
        <v>381101</v>
      </c>
      <c r="H31" s="115">
        <f>Austria!H$2++Austria!H$15+Austria!H$18+Austria!H$19+Austria!H$20+Belgium!H$9+'Czech Republic'!H$11+Denmark!H$3+Denmark!H$15+Denmark!H$12+Denmark!H$19+Germany!H$12+Germany!H$18+Germany!H$20+Italy!H$19+Spain!H$7+Switzerland!H$7+Switzerland!H$13+Switzerland!H$15+Switzerland!H$16+Switzerland!H$18+Netherlands!H$7+UK!H$11+France!H$3+France!H$7+France!H$22+France!H$23+France!H$25+Poland!H$10+Poland!H$17</f>
        <v>536201.66</v>
      </c>
      <c r="I31" s="80">
        <f>Austria!I$2++Austria!I$15+Austria!I$18+Austria!I$19+Austria!I$20+Belgium!I$9+'Czech Republic'!I$11+Denmark!I$3+Denmark!I$15+Denmark!I$12+Denmark!I$19+Germany!I$12+Germany!I$18+Germany!I$20+Italy!I$19+Spain!I$7+Switzerland!I$7+Switzerland!I$13+Switzerland!I$15+Switzerland!I$16+Switzerland!I$18+Netherlands!I$7+UK!I$11+France!I$3+France!I$7+France!I$22+France!I$23+France!I$25+Poland!I$10+Poland!I$17</f>
        <v>565321.94</v>
      </c>
      <c r="J31" s="80">
        <f>Austria!J$2++Austria!J$15+Austria!J$18+Austria!J$19+Austria!J$20+Belgium!J$9+'Czech Republic'!J$11+Denmark!J$3+Denmark!J$15+Denmark!J$12+Denmark!J$19+Germany!J$12+Germany!J$18+Germany!J$20+Italy!J$19+Spain!J$7+Switzerland!J$7+Switzerland!J$13+Switzerland!J$15+Switzerland!J$16+Switzerland!J$18+Netherlands!J$7+UK!J$11+France!J$3+France!J$7+France!J$22+France!J$23+France!J$25+Poland!J$10+Poland!J$17</f>
        <v>559269.06</v>
      </c>
      <c r="K31" s="80">
        <f>Austria!K$2++Austria!K$15+Austria!K$18+Austria!K$19+Austria!K$20+Belgium!K$9+'Czech Republic'!K$11+Denmark!K$3+Denmark!K$15+Denmark!K$12+Denmark!K$19+Germany!K$12+Germany!K$18+Germany!K$20+Italy!K$19+Spain!K$7+Switzerland!K$7+Switzerland!K$13+Switzerland!K$15+Switzerland!K$16+Switzerland!K$18+Netherlands!K$7+UK!K$11+France!K$3+France!K$7+France!K$22+France!K$23+France!K$25+Poland!K$10+Poland!K$17</f>
        <v>423989.527</v>
      </c>
      <c r="L31" s="80">
        <f>Austria!L$2++Austria!L$15+Austria!L$18+Austria!L$19+Austria!L$20+Belgium!L$9+'Czech Republic'!L$11+Denmark!L$3+Denmark!L$15+Denmark!L$12+Denmark!L$19+Germany!L$12+Germany!L$18+Germany!L$20+Italy!L$19+Spain!L$7+Switzerland!L$7+Switzerland!L$13+Switzerland!L$15+Switzerland!L$16+Switzerland!L$18+Netherlands!L$7+UK!L$11+France!L$3+France!L$7+France!L$22+France!L$23+France!L$25+Poland!L$10+Poland!L$17</f>
        <v>443930.52622296533</v>
      </c>
      <c r="M31" s="80">
        <f>Austria!M$2++Austria!M$15+Austria!M$18+Austria!M$19+Austria!M$20+Belgium!M$9+'Czech Republic'!M$11+Denmark!M$3+Denmark!M$15+Denmark!M$12+Denmark!M$19+Germany!M$12+Germany!M$18+Germany!M$20+Italy!M$19+Spain!M$7+Switzerland!M$7+Switzerland!M$13+Switzerland!M$15+Switzerland!M$16+Switzerland!M$18+Netherlands!M$7+UK!M$11+France!M$3+France!M$7+France!M$22+France!M$23+France!M$25+Poland!M$10+Poland!M$17</f>
        <v>388707.42268708476</v>
      </c>
      <c r="N31" s="80">
        <f>Austria!N$2++Austria!N$15+Austria!N$18+Austria!N$19+Austria!N$20+Belgium!N$9+'Czech Republic'!N$11+Denmark!N$3+Denmark!N$15+Denmark!N$12+Denmark!N$19+Germany!N$12+Germany!N$18+Germany!N$20+Italy!N$19+Spain!N$7+Switzerland!N$7+Switzerland!N$13+Switzerland!N$15+Switzerland!N$16+Switzerland!N$18+Netherlands!N$7+UK!N$11+France!N$3+France!N$7+France!N$22+France!N$23+France!N$25+Poland!N$10+Poland!N$17</f>
        <v>183360</v>
      </c>
      <c r="O31" s="110">
        <f>Austria!O$2++Austria!O$15+Austria!O$18+Austria!O$19+Austria!O$20+Belgium!O$9+'Czech Republic'!O$11+Denmark!O$3+Denmark!O$15+Denmark!O$12+Denmark!O$19+Germany!O$12+Germany!O$18+Germany!O$20+Italy!O$19+Spain!O$7+Switzerland!O$7+Switzerland!O$13+Switzerland!O$15+Switzerland!O$16+Switzerland!O$18+Netherlands!O$7+UK!O$11+France!O$3+France!O$7+France!O$22+France!O$23+France!O$25+Poland!O$10+Poland!O$17</f>
        <v>275065.56</v>
      </c>
      <c r="Q31" s="40"/>
    </row>
    <row r="32" spans="1:15" ht="13.5" thickBot="1">
      <c r="A32" s="53" t="s">
        <v>93</v>
      </c>
      <c r="B32" s="139">
        <f t="shared" si="0"/>
        <v>-0.13424599125229073</v>
      </c>
      <c r="C32" s="176"/>
      <c r="D32" s="89">
        <f>F32-'[1]EU variety'!D32</f>
        <v>895759.0449999999</v>
      </c>
      <c r="E32" s="88">
        <f>SUM(E2:E31)</f>
        <v>4449733.380843642</v>
      </c>
      <c r="F32" s="89">
        <v>5139720.216</v>
      </c>
      <c r="G32" s="89">
        <v>3548332</v>
      </c>
      <c r="H32" s="89">
        <f>SUM(H2:H31)</f>
        <v>4713530.34347932</v>
      </c>
      <c r="I32" s="111">
        <f>SUM(I2:I31)</f>
        <v>5074215.503674282</v>
      </c>
      <c r="J32" s="111">
        <f aca="true" t="shared" si="1" ref="J32:O32">SUM(J2:J31)</f>
        <v>5150749.577648781</v>
      </c>
      <c r="K32" s="111">
        <f t="shared" si="1"/>
        <v>4606679.470370431</v>
      </c>
      <c r="L32" s="111">
        <f t="shared" si="1"/>
        <v>4016560.0000000005</v>
      </c>
      <c r="M32" s="111">
        <f t="shared" si="1"/>
        <v>4477971</v>
      </c>
      <c r="N32" s="111">
        <f t="shared" si="1"/>
        <v>3774277</v>
      </c>
      <c r="O32" s="142">
        <f t="shared" si="1"/>
        <v>4235523.78</v>
      </c>
    </row>
    <row r="33" ht="12.75">
      <c r="A33" s="40" t="s">
        <v>153</v>
      </c>
    </row>
    <row r="34" spans="2:15" ht="13.5" thickBot="1">
      <c r="B34" s="40"/>
      <c r="C34" s="40"/>
      <c r="D34" s="137"/>
      <c r="E34" s="137"/>
      <c r="F34" s="137"/>
      <c r="G34" s="137"/>
      <c r="H34" s="40"/>
      <c r="I34" s="40"/>
      <c r="J34" s="40"/>
      <c r="K34" s="40"/>
      <c r="L34" s="40"/>
      <c r="M34" s="40"/>
      <c r="N34" s="40"/>
      <c r="O34" s="40"/>
    </row>
    <row r="35" spans="1:15" s="40" customFormat="1" ht="13.5" thickBot="1">
      <c r="A35" s="38" t="s">
        <v>92</v>
      </c>
      <c r="B35" s="18" t="s">
        <v>176</v>
      </c>
      <c r="C35" s="63" t="s">
        <v>175</v>
      </c>
      <c r="D35" s="64" t="s">
        <v>168</v>
      </c>
      <c r="E35" s="35">
        <v>43800</v>
      </c>
      <c r="F35" s="19">
        <v>43435</v>
      </c>
      <c r="G35" s="19">
        <v>43070</v>
      </c>
      <c r="H35" s="19">
        <v>42705</v>
      </c>
      <c r="I35" s="66">
        <f>I1</f>
        <v>42339</v>
      </c>
      <c r="J35" s="66">
        <f>J1</f>
        <v>41974</v>
      </c>
      <c r="K35" s="66">
        <v>41609</v>
      </c>
      <c r="L35" s="66">
        <v>41244</v>
      </c>
      <c r="M35" s="66">
        <v>40878</v>
      </c>
      <c r="N35" s="66">
        <v>40513</v>
      </c>
      <c r="O35" s="67">
        <v>40148</v>
      </c>
    </row>
    <row r="36" spans="1:15" s="40" customFormat="1" ht="12.75">
      <c r="A36" s="113" t="s">
        <v>99</v>
      </c>
      <c r="B36" s="42">
        <f aca="true" t="shared" si="2" ref="B36:B44">(E36-F36)/F36</f>
        <v>-0.6357401427794762</v>
      </c>
      <c r="C36" s="166"/>
      <c r="D36" s="80">
        <f>F36-'[1]EU variety'!D36</f>
        <v>-45517.92366576384</v>
      </c>
      <c r="E36" s="43">
        <f>Italy!E$24</f>
        <v>57060.605919378584</v>
      </c>
      <c r="F36" s="80">
        <v>156648.07633423616</v>
      </c>
      <c r="G36" s="80">
        <v>188252</v>
      </c>
      <c r="H36" s="162">
        <f>Italy!H$24</f>
        <v>160810.63274927204</v>
      </c>
      <c r="I36" s="162">
        <f>Italy!I$24</f>
        <v>190239.85244829967</v>
      </c>
      <c r="J36" s="162">
        <f>Italy!J$24</f>
        <v>195211.585597096</v>
      </c>
      <c r="K36" s="162">
        <f>Italy!K$24</f>
        <v>220635.276770521</v>
      </c>
      <c r="L36" s="162">
        <f>Italy!L$24</f>
        <v>152771</v>
      </c>
      <c r="M36" s="162">
        <f>Italy!M$24</f>
        <v>263695</v>
      </c>
      <c r="N36" s="162">
        <f>Italy!N$24</f>
        <v>102895</v>
      </c>
      <c r="O36" s="114">
        <f>Italy!O$24</f>
        <v>137083</v>
      </c>
    </row>
    <row r="37" spans="1:15" s="40" customFormat="1" ht="12.75">
      <c r="A37" s="41" t="s">
        <v>37</v>
      </c>
      <c r="B37" s="42">
        <f t="shared" si="2"/>
        <v>0.6739396178493405</v>
      </c>
      <c r="C37" s="166"/>
      <c r="D37" s="80">
        <f>F37-'[1]EU variety'!D37</f>
        <v>-1687</v>
      </c>
      <c r="E37" s="43">
        <f>Spain!E$12</f>
        <v>6294.0129631135205</v>
      </c>
      <c r="F37" s="80">
        <v>3760</v>
      </c>
      <c r="G37" s="80">
        <v>5055</v>
      </c>
      <c r="H37" s="80">
        <f>Spain!H$12</f>
        <v>5129.39371472157</v>
      </c>
      <c r="I37" s="80">
        <f>Spain!I$12</f>
        <v>3983.7321032926498</v>
      </c>
      <c r="J37" s="80">
        <f>Spain!J$12</f>
        <v>4652</v>
      </c>
      <c r="K37" s="80">
        <f>Spain!K$12</f>
        <v>8768.206793522791</v>
      </c>
      <c r="L37" s="80">
        <f>Spain!L$12</f>
        <v>4190</v>
      </c>
      <c r="M37" s="80">
        <f>Spain!M$12</f>
        <v>9131</v>
      </c>
      <c r="N37" s="80">
        <f>Spain!N$12</f>
        <v>7869</v>
      </c>
      <c r="O37" s="81">
        <f>Spain!O$12</f>
        <v>7480</v>
      </c>
    </row>
    <row r="38" spans="1:15" ht="12.75">
      <c r="A38" s="41" t="s">
        <v>38</v>
      </c>
      <c r="B38" s="42">
        <f t="shared" si="2"/>
        <v>-0.240912393663411</v>
      </c>
      <c r="C38" s="166"/>
      <c r="D38" s="80">
        <f>F38-'[1]EU variety'!D38</f>
        <v>-2631</v>
      </c>
      <c r="E38" s="43">
        <f>Spain!E$13</f>
        <v>6119.7642822855805</v>
      </c>
      <c r="F38" s="80">
        <v>8062</v>
      </c>
      <c r="G38" s="80">
        <v>12358</v>
      </c>
      <c r="H38" s="80">
        <f>Spain!H$13</f>
        <v>13998.002729425983</v>
      </c>
      <c r="I38" s="80">
        <f>Spain!I$13</f>
        <v>9967.974369255193</v>
      </c>
      <c r="J38" s="80">
        <f>Spain!J$13</f>
        <v>14886</v>
      </c>
      <c r="K38" s="80">
        <f>Spain!K$13</f>
        <v>15053.32890977768</v>
      </c>
      <c r="L38" s="80">
        <f>Spain!L$13</f>
        <v>11631</v>
      </c>
      <c r="M38" s="80">
        <f>Spain!M$13</f>
        <v>19399</v>
      </c>
      <c r="N38" s="80">
        <f>Spain!N$13</f>
        <v>25304</v>
      </c>
      <c r="O38" s="81">
        <f>Spain!O$13</f>
        <v>23226</v>
      </c>
    </row>
    <row r="39" spans="1:15" ht="12.75">
      <c r="A39" s="41" t="s">
        <v>6</v>
      </c>
      <c r="B39" s="42">
        <f t="shared" si="2"/>
        <v>-0.1600413869634458</v>
      </c>
      <c r="C39" s="166"/>
      <c r="D39" s="80">
        <f>F39-'[1]EU variety'!D39</f>
        <v>-77019.51255087671</v>
      </c>
      <c r="E39" s="43">
        <f>Belgium!E$15+Denmark!E$24+Italy!E$25+Poland!E$22+Spain!E$14+Switzerland!E$24+Netherlands!E$12+UK!E$16+'Czech Republic'!E$16+France!E$32</f>
        <v>493568.0574648134</v>
      </c>
      <c r="F39" s="80">
        <v>587609.9724491233</v>
      </c>
      <c r="G39" s="80">
        <v>502694</v>
      </c>
      <c r="H39" s="80">
        <f>Belgium!H$15+Denmark!H$24+Italy!H$25+Poland!H$22+Spain!H$14+Switzerland!H$24+Netherlands!H$12+UK!H$16+'Czech Republic'!H$16+France!H$32</f>
        <v>527920.4593173008</v>
      </c>
      <c r="I39" s="80">
        <f>Belgium!I$15+Denmark!I$24+Italy!I$25+Poland!I$22+Spain!I$14+Switzerland!I$24+Netherlands!I$12+UK!I$16+'Czech Republic'!I$16+France!I$32</f>
        <v>581276.4575255024</v>
      </c>
      <c r="J39" s="80">
        <f>Belgium!J$15+Denmark!J$24+Italy!J$25+Poland!J$22+Spain!J$14+Switzerland!J$24+Netherlands!J$12+UK!J$16+'Czech Republic'!J$16+France!J$32</f>
        <v>554713.1616980771</v>
      </c>
      <c r="K39" s="80">
        <f>Belgium!K$15+Denmark!K$24+Italy!K$25+Poland!K$22+Spain!K$14+Switzerland!K$24+Netherlands!K$12+UK!K$16+'Czech Republic'!K$16+France!K$32</f>
        <v>563808.4170990369</v>
      </c>
      <c r="L39" s="80">
        <f>Belgium!L$15+Denmark!L$24+Italy!L$25+Poland!L$22+Spain!L$14+Switzerland!L$24+Netherlands!L$12+UK!L$16+'Czech Republic'!L$16+France!L$32</f>
        <v>365714</v>
      </c>
      <c r="M39" s="80">
        <f>Belgium!M$15+Denmark!M$24+Italy!M$25+Poland!M$22+Spain!M$14+Switzerland!M$24+Netherlands!M$12+UK!M$16+'Czech Republic'!M$16+France!M$32</f>
        <v>548848</v>
      </c>
      <c r="N39" s="80">
        <f>Belgium!N$15+Denmark!N$24+Italy!N$25+Poland!N$22+Spain!N$14+Switzerland!N$24+Netherlands!N$12+UK!N$16+'Czech Republic'!N$16+France!N$32</f>
        <v>432893</v>
      </c>
      <c r="O39" s="81">
        <f>Belgium!O$15+Denmark!O$24+Italy!O$25+Poland!O$22+Spain!O$14+Switzerland!O$24+Netherlands!O$12+UK!O$16+'Czech Republic'!O$16+France!O$32</f>
        <v>466108</v>
      </c>
    </row>
    <row r="40" spans="1:15" ht="12.75">
      <c r="A40" s="41" t="s">
        <v>94</v>
      </c>
      <c r="B40" s="42">
        <f t="shared" si="2"/>
        <v>-0.34190146270276073</v>
      </c>
      <c r="C40" s="166"/>
      <c r="D40" s="80">
        <f>F40-'[1]EU variety'!D40</f>
        <v>-10700.726498472643</v>
      </c>
      <c r="E40" s="43">
        <f>Belgium!E$16+Italy!E$26+Poland!E$23+Netherlands!E$13+UK!E$17+France!E$33+Denmark!E$25</f>
        <v>22287.5424846246</v>
      </c>
      <c r="F40" s="80">
        <v>33866.57350152736</v>
      </c>
      <c r="G40" s="80">
        <v>20284</v>
      </c>
      <c r="H40" s="80">
        <f>Belgium!H$16+Italy!H$26+Poland!H$23+Netherlands!H$13+UK!H$17+France!H$33+Denmark!H$25</f>
        <v>31568.265755905206</v>
      </c>
      <c r="I40" s="80">
        <f>Belgium!I$16+Italy!I$26+Poland!I$23+Netherlands!I$13+UK!I$17+France!I$33+Denmark!I$25</f>
        <v>42138.19474357127</v>
      </c>
      <c r="J40" s="80">
        <f>Belgium!J$16+Italy!J$26+Poland!J$23+Netherlands!J$13+UK!J$17+France!J$33+Denmark!J$25</f>
        <v>42521.154609017</v>
      </c>
      <c r="K40" s="80">
        <f>Belgium!K$16+Italy!K$26+Poland!K$23+Netherlands!K$13+UK!K$17+France!K$33+Denmark!K$25</f>
        <v>47201.0821020142</v>
      </c>
      <c r="L40" s="80">
        <f>Belgium!L$16+Italy!L$26+Poland!L$23+Netherlands!L$13+UK!L$17+France!L$33+Denmark!L$25</f>
        <v>22279</v>
      </c>
      <c r="M40" s="80">
        <f>Belgium!M$16+Italy!M$26+Poland!M$23+Netherlands!M$13+UK!M$17+France!M$33+Denmark!M$25</f>
        <v>47139</v>
      </c>
      <c r="N40" s="80">
        <f>Belgium!N$16+Italy!N$26+Poland!N$23+Netherlands!N$13+UK!N$17+France!N$33+Denmark!N$25</f>
        <v>37578</v>
      </c>
      <c r="O40" s="81">
        <f>Belgium!O$16+Italy!O$26+Poland!O$23+Netherlands!O$13+UK!O$17+France!O$33+Denmark!O$25</f>
        <v>48882</v>
      </c>
    </row>
    <row r="41" spans="1:15" ht="12.75">
      <c r="A41" s="41" t="s">
        <v>29</v>
      </c>
      <c r="B41" s="42">
        <f t="shared" si="2"/>
        <v>-0.6501499454053401</v>
      </c>
      <c r="C41" s="166"/>
      <c r="D41" s="80">
        <f>F41-'[1]EU variety'!D41</f>
        <v>-11368.190740713337</v>
      </c>
      <c r="E41" s="43">
        <f>Italy!E$27</f>
        <v>8438.316586174224</v>
      </c>
      <c r="F41" s="80">
        <v>24119.809259286663</v>
      </c>
      <c r="G41" s="80">
        <v>25577</v>
      </c>
      <c r="H41" s="80">
        <f>Italy!H$27</f>
        <v>21392</v>
      </c>
      <c r="I41" s="80">
        <f>Italy!I$27</f>
        <v>30103</v>
      </c>
      <c r="J41" s="80">
        <f>Italy!J$27</f>
        <v>23589.152289199</v>
      </c>
      <c r="K41" s="80">
        <f>Italy!K$27</f>
        <v>39673.9851722429</v>
      </c>
      <c r="L41" s="80">
        <f>Italy!L$27</f>
        <v>24182</v>
      </c>
      <c r="M41" s="80">
        <f>Italy!M$27</f>
        <v>41960</v>
      </c>
      <c r="N41" s="80">
        <f>Italy!N$27</f>
        <v>21370</v>
      </c>
      <c r="O41" s="81">
        <f>Italy!O$27</f>
        <v>38019</v>
      </c>
    </row>
    <row r="42" spans="1:15" ht="12.75">
      <c r="A42" s="41" t="s">
        <v>150</v>
      </c>
      <c r="B42" s="42"/>
      <c r="C42" s="166"/>
      <c r="D42" s="80">
        <f>F42-'[1]EU variety'!D42</f>
        <v>0</v>
      </c>
      <c r="E42" s="43">
        <f>Portugal!E$13</f>
        <v>0</v>
      </c>
      <c r="F42" s="80">
        <v>0</v>
      </c>
      <c r="G42" s="80">
        <v>0</v>
      </c>
      <c r="H42" s="80">
        <f>Portugal!J$13</f>
        <v>0</v>
      </c>
      <c r="I42" s="80">
        <f>Portugal!K$13</f>
        <v>0</v>
      </c>
      <c r="J42" s="80">
        <f>Portugal!L$13</f>
        <v>0</v>
      </c>
      <c r="K42" s="80">
        <f>Portugal!M$13</f>
        <v>0</v>
      </c>
      <c r="L42" s="80">
        <f>Portugal!N$13</f>
        <v>0</v>
      </c>
      <c r="M42" s="80">
        <f>Portugal!P$13</f>
        <v>0</v>
      </c>
      <c r="N42" s="80">
        <f>Portugal!Q$13</f>
        <v>0</v>
      </c>
      <c r="O42" s="81">
        <f>Portugal!R$13</f>
        <v>0</v>
      </c>
    </row>
    <row r="43" spans="1:15" ht="13.5" thickBot="1">
      <c r="A43" s="48" t="s">
        <v>5</v>
      </c>
      <c r="B43" s="49">
        <f t="shared" si="2"/>
        <v>-0.12929073370481986</v>
      </c>
      <c r="C43" s="167"/>
      <c r="D43" s="115">
        <f>F43-'[1]EU variety'!D43</f>
        <v>-51181.49903687755</v>
      </c>
      <c r="E43" s="50">
        <f>Belgium!E$17+Belgium!E$18+Denmark!E$26+Germany!E$25+Italy!E$28+Poland!E$24+Spain!E$15+Spain!E$16+Switzerland!E$23+Switzerland!E$25+Switzerland!E$26+Switzerland!E$27+Netherlands!E$14+UK!E$18+'Czech Republic'!E$17+'Czech Republic'!E$18+'Czech Republic'!E$19+'Czech Republic'!E$20+France!E$31+France!E$35+France!E$36+France!E$37+France!E$30</f>
        <v>85812.31722368798</v>
      </c>
      <c r="F43" s="115">
        <v>98554.50096312245</v>
      </c>
      <c r="G43" s="115">
        <v>61343</v>
      </c>
      <c r="H43" s="115">
        <f>Belgium!H$18+Belgium!H$17+Denmark!H$26+Germany!H$25+Italy!H$28+Poland!H$24+Spain!H$15+Spain!H$16+Switzerland!H$23+Switzerland!H$25+Switzerland!H$27+Switzerland!H$26+Netherlands!H$14+UK!H$18+'Czech Republic'!H$17+'Czech Republic'!H$18+'Czech Republic'!H$19+'Czech Republic'!H$20+France!H$31+France!H$35+France!H$36+France!H$37+France!H$30</f>
        <v>74603.91193395917</v>
      </c>
      <c r="I43" s="115">
        <f>Belgium!I$18+Belgium!I$17+Denmark!I$26+Germany!I$25+Italy!I$28+Poland!I$24+Spain!I$15+Spain!I$16+Switzerland!I$23+Switzerland!I$25+Switzerland!I$27+Switzerland!I$26+Netherlands!I$14+UK!I$18+'Czech Republic'!I$17+'Czech Republic'!I$18+'Czech Republic'!I$19+'Czech Republic'!I$20+France!I$31+France!I$35+France!I$36+France!I$37+France!I$30</f>
        <v>90922.21025925576</v>
      </c>
      <c r="J43" s="115">
        <f>Belgium!J$18+Belgium!J$17+Denmark!J$26+Germany!J$25+Italy!J$28+Poland!J$24+Spain!J$15+Spain!J$16+Switzerland!J$23+Switzerland!J$25+Switzerland!J$27+Switzerland!J$26+Netherlands!J$14+UK!J$18+'Czech Republic'!J$17+'Czech Republic'!J$18+'Czech Republic'!J$19+'Czech Republic'!J$20+France!J$31+France!J$35+France!J$36+France!J$37+France!J$30</f>
        <v>86656.25149485737</v>
      </c>
      <c r="K43" s="115">
        <f>Belgium!K$18+Belgium!K$17+Denmark!K$26+Germany!K$25+Italy!K$28+Poland!K$24+Spain!K$15+Spain!K$16+Switzerland!K$23+Switzerland!K$25+Switzerland!K$27+Switzerland!K$26+Netherlands!K$14+UK!K$18+'Czech Republic'!K$17+'Czech Republic'!K$18+'Czech Republic'!K$19+'Czech Republic'!K$20+France!K$31+France!K$35+France!K$36+France!K$37+France!K$30</f>
        <v>125238.37619778604</v>
      </c>
      <c r="L43" s="115">
        <f>Belgium!L$18+Belgium!L$17+Denmark!L$26+Germany!L$25+Italy!L$28+Poland!L$24+Spain!L$15+Spain!L$16+Switzerland!L$23+Switzerland!L$25+Switzerland!L$27+Switzerland!L$26+Netherlands!L$14+UK!L$18+'Czech Republic'!L$17+'Czech Republic'!L$18+'Czech Republic'!L$19+'Czech Republic'!L$20+France!L$31+France!L$35+France!L$36+France!L$37+France!L$30</f>
        <v>63883</v>
      </c>
      <c r="M43" s="115">
        <f>Belgium!M$18+Denmark!M$26+Germany!M$25+Italy!M$28+Poland!M$24+Spain!M$15+Spain!M$16+Switzerland!M$23+Switzerland!M$25+Switzerland!M$27+Netherlands!M$14+UK!M$18+'Czech Republic'!M$17+'Czech Republic'!M$20+France!M$31+France!M$35+France!M$36+France!M$37+France!M$30</f>
        <v>100815</v>
      </c>
      <c r="N43" s="115">
        <f>Belgium!N$18+Denmark!N$26+Germany!N$25+Italy!N$28+Poland!N$24+Spain!N$15+Spain!N$16+Switzerland!N$23+Switzerland!N$25+Switzerland!N$27+Netherlands!N$14+UK!N$18+'Czech Republic'!N$17+'Czech Republic'!N$20+France!N$31+France!N$35+France!N$36+France!N$37+France!N$30</f>
        <v>56046</v>
      </c>
      <c r="O43" s="110">
        <f>Belgium!O$18+Denmark!O$26+Germany!O$25+Italy!O$28+Poland!O$24+Spain!O$15+Spain!O$16+Switzerland!O$23+Switzerland!O$25+Switzerland!O$27+Netherlands!O$14+UK!O$18+'Czech Republic'!O$17+'Czech Republic'!O$20+France!O$31+France!O$35+France!O$36+France!O$37+France!O$30</f>
        <v>77094</v>
      </c>
    </row>
    <row r="44" spans="1:15" ht="13.5" thickBot="1">
      <c r="A44" s="53" t="s">
        <v>93</v>
      </c>
      <c r="B44" s="54">
        <f t="shared" si="2"/>
        <v>-0.25535280561993356</v>
      </c>
      <c r="C44" s="168"/>
      <c r="D44" s="111">
        <f>F44-'[1]EU variety'!D44</f>
        <v>-200105.8524927043</v>
      </c>
      <c r="E44" s="55">
        <f>SUM(E36:E43)</f>
        <v>679580.6169240779</v>
      </c>
      <c r="F44" s="111">
        <v>912620.9325072959</v>
      </c>
      <c r="G44" s="111">
        <v>815563</v>
      </c>
      <c r="H44" s="111">
        <f>SUM(H36:H43)</f>
        <v>835422.6662005847</v>
      </c>
      <c r="I44" s="111">
        <f aca="true" t="shared" si="3" ref="I44:O44">SUM(I36:I43)</f>
        <v>948631.4214491769</v>
      </c>
      <c r="J44" s="111">
        <f t="shared" si="3"/>
        <v>922229.3056882464</v>
      </c>
      <c r="K44" s="111">
        <f t="shared" si="3"/>
        <v>1020378.6730449015</v>
      </c>
      <c r="L44" s="111">
        <f t="shared" si="3"/>
        <v>644650</v>
      </c>
      <c r="M44" s="111">
        <f t="shared" si="3"/>
        <v>1030987</v>
      </c>
      <c r="N44" s="111">
        <f t="shared" si="3"/>
        <v>683955</v>
      </c>
      <c r="O44" s="142">
        <f t="shared" si="3"/>
        <v>797892</v>
      </c>
    </row>
    <row r="45" ht="12.75">
      <c r="A45" s="37" t="s">
        <v>172</v>
      </c>
    </row>
    <row r="46" ht="12.75">
      <c r="A46" s="40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9.28125" style="37" customWidth="1"/>
    <col min="2" max="2" width="10.7109375" style="37" customWidth="1"/>
    <col min="3" max="4" width="11.57421875" style="37" bestFit="1" customWidth="1"/>
    <col min="5" max="5" width="11.57421875" style="37" customWidth="1"/>
    <col min="6" max="7" width="10.7109375" style="93" customWidth="1"/>
    <col min="8" max="8" width="10.140625" style="37" bestFit="1" customWidth="1"/>
    <col min="9" max="16" width="10.140625" style="68" bestFit="1" customWidth="1"/>
    <col min="17" max="18" width="10.140625" style="37" bestFit="1" customWidth="1"/>
    <col min="19" max="16384" width="9.140625" style="37" customWidth="1"/>
  </cols>
  <sheetData>
    <row r="1" spans="1:18" s="68" customFormat="1" ht="13.5" thickBot="1">
      <c r="A1" s="38" t="s">
        <v>23</v>
      </c>
      <c r="B1" s="18" t="s">
        <v>176</v>
      </c>
      <c r="C1" s="185" t="s">
        <v>175</v>
      </c>
      <c r="D1" s="64" t="s">
        <v>168</v>
      </c>
      <c r="E1" s="35">
        <v>43800</v>
      </c>
      <c r="F1" s="19">
        <v>43435</v>
      </c>
      <c r="G1" s="19">
        <v>43070</v>
      </c>
      <c r="H1" s="19">
        <v>42705</v>
      </c>
      <c r="I1" s="66">
        <v>42339</v>
      </c>
      <c r="J1" s="66">
        <v>41974</v>
      </c>
      <c r="K1" s="66">
        <v>41609</v>
      </c>
      <c r="L1" s="66">
        <v>41244</v>
      </c>
      <c r="M1" s="66">
        <v>40878</v>
      </c>
      <c r="N1" s="66">
        <v>40513</v>
      </c>
      <c r="O1" s="66">
        <v>40148</v>
      </c>
      <c r="P1" s="66">
        <v>39783</v>
      </c>
      <c r="Q1" s="39">
        <v>39417</v>
      </c>
      <c r="R1" s="107">
        <v>39052</v>
      </c>
    </row>
    <row r="2" spans="1:18" ht="12.75">
      <c r="A2" s="76" t="s">
        <v>100</v>
      </c>
      <c r="B2" s="77">
        <f>(E2-F2)/F2</f>
        <v>-0.00585480093676815</v>
      </c>
      <c r="C2" s="211">
        <f>E2-'[1]Austria'!C2</f>
        <v>-190</v>
      </c>
      <c r="D2" s="117">
        <f>F2-'[1]Austria'!D2</f>
        <v>-119</v>
      </c>
      <c r="E2" s="193">
        <v>849</v>
      </c>
      <c r="F2" s="117">
        <v>854</v>
      </c>
      <c r="G2" s="117">
        <v>337</v>
      </c>
      <c r="H2" s="47">
        <v>38.08</v>
      </c>
      <c r="I2" s="47">
        <v>1685.88</v>
      </c>
      <c r="J2" s="47">
        <v>1916.6399999999999</v>
      </c>
      <c r="K2" s="47">
        <v>1754</v>
      </c>
      <c r="L2" s="47">
        <v>1734</v>
      </c>
      <c r="M2" s="47"/>
      <c r="N2" s="47">
        <v>2467</v>
      </c>
      <c r="O2" s="47">
        <v>2852</v>
      </c>
      <c r="P2" s="47">
        <v>3464</v>
      </c>
      <c r="Q2" s="47">
        <v>2902</v>
      </c>
      <c r="R2" s="46">
        <v>2470</v>
      </c>
    </row>
    <row r="3" spans="1:18" ht="12.75">
      <c r="A3" s="76" t="s">
        <v>3</v>
      </c>
      <c r="B3" s="77">
        <f aca="true" t="shared" si="0" ref="B3:B21">(E3-F3)/F3</f>
        <v>-1</v>
      </c>
      <c r="C3" s="211">
        <f>E3-'[1]Austria'!C3</f>
        <v>-40</v>
      </c>
      <c r="D3" s="117">
        <f>F3-'[1]Austria'!D3</f>
        <v>-18</v>
      </c>
      <c r="E3" s="193">
        <v>0</v>
      </c>
      <c r="F3" s="117">
        <v>105</v>
      </c>
      <c r="G3" s="117">
        <v>10</v>
      </c>
      <c r="H3" s="47">
        <v>3.36</v>
      </c>
      <c r="I3" s="47">
        <v>66.08</v>
      </c>
      <c r="J3" s="47">
        <v>57</v>
      </c>
      <c r="K3" s="47">
        <v>84</v>
      </c>
      <c r="L3" s="47">
        <v>36</v>
      </c>
      <c r="M3" s="47"/>
      <c r="N3" s="47">
        <v>0</v>
      </c>
      <c r="O3" s="47">
        <v>49</v>
      </c>
      <c r="P3" s="47">
        <v>18</v>
      </c>
      <c r="Q3" s="47"/>
      <c r="R3" s="46"/>
    </row>
    <row r="4" spans="1:18" ht="12.75">
      <c r="A4" s="76" t="s">
        <v>10</v>
      </c>
      <c r="B4" s="77">
        <f t="shared" si="0"/>
        <v>-0.2070299360914901</v>
      </c>
      <c r="C4" s="211">
        <f>E4-'[1]Austria'!C4</f>
        <v>111</v>
      </c>
      <c r="D4" s="117">
        <f>F4-'[1]Austria'!D4</f>
        <v>103</v>
      </c>
      <c r="E4" s="193">
        <v>9430</v>
      </c>
      <c r="F4" s="117">
        <v>11892</v>
      </c>
      <c r="G4" s="117">
        <v>5419</v>
      </c>
      <c r="H4" s="47">
        <v>2348.52</v>
      </c>
      <c r="I4" s="47">
        <v>13178.04</v>
      </c>
      <c r="J4" s="47">
        <v>13629.16</v>
      </c>
      <c r="K4" s="47">
        <v>13074</v>
      </c>
      <c r="L4" s="47">
        <v>12295</v>
      </c>
      <c r="M4" s="47"/>
      <c r="N4" s="47">
        <v>16218</v>
      </c>
      <c r="O4" s="47">
        <v>16455</v>
      </c>
      <c r="P4" s="47">
        <v>13063</v>
      </c>
      <c r="Q4" s="47">
        <v>12769</v>
      </c>
      <c r="R4" s="46">
        <v>9929</v>
      </c>
    </row>
    <row r="5" spans="1:18" ht="12.75">
      <c r="A5" s="76" t="s">
        <v>1</v>
      </c>
      <c r="B5" s="77">
        <f t="shared" si="0"/>
        <v>-0.4312679524004924</v>
      </c>
      <c r="C5" s="211">
        <f>E5-'[1]Austria'!C5</f>
        <v>-584</v>
      </c>
      <c r="D5" s="117">
        <f>F5-'[1]Austria'!D5</f>
        <v>-372</v>
      </c>
      <c r="E5" s="193">
        <v>2772</v>
      </c>
      <c r="F5" s="117">
        <v>4874</v>
      </c>
      <c r="G5" s="117">
        <v>1618</v>
      </c>
      <c r="H5" s="47">
        <v>133.28</v>
      </c>
      <c r="I5" s="47">
        <v>3161.64</v>
      </c>
      <c r="J5" s="47">
        <v>3389.12</v>
      </c>
      <c r="K5" s="47">
        <v>3360</v>
      </c>
      <c r="L5" s="47">
        <v>3193</v>
      </c>
      <c r="M5" s="47"/>
      <c r="N5" s="47">
        <v>4222</v>
      </c>
      <c r="O5" s="47">
        <v>4710</v>
      </c>
      <c r="P5" s="47">
        <v>4086</v>
      </c>
      <c r="Q5" s="47">
        <v>5017</v>
      </c>
      <c r="R5" s="46">
        <v>5616</v>
      </c>
    </row>
    <row r="6" spans="1:18" ht="12.75">
      <c r="A6" s="76" t="s">
        <v>142</v>
      </c>
      <c r="B6" s="77">
        <f t="shared" si="0"/>
        <v>0.10811418296246347</v>
      </c>
      <c r="C6" s="211">
        <f>E6-'[1]Austria'!C6</f>
        <v>-309</v>
      </c>
      <c r="D6" s="117">
        <f>F6-'[1]Austria'!D6</f>
        <v>-566</v>
      </c>
      <c r="E6" s="193">
        <v>9860</v>
      </c>
      <c r="F6" s="117">
        <v>8898</v>
      </c>
      <c r="G6" s="117">
        <v>4982</v>
      </c>
      <c r="H6" s="47">
        <v>3019.52</v>
      </c>
      <c r="I6" s="47">
        <v>6138.72</v>
      </c>
      <c r="J6" s="47">
        <v>5300.96</v>
      </c>
      <c r="K6" s="47">
        <v>3322</v>
      </c>
      <c r="L6" s="47">
        <v>2267</v>
      </c>
      <c r="M6" s="47"/>
      <c r="N6" s="47">
        <v>811</v>
      </c>
      <c r="O6" s="47"/>
      <c r="P6" s="47"/>
      <c r="Q6" s="47"/>
      <c r="R6" s="46"/>
    </row>
    <row r="7" spans="1:18" ht="12.75">
      <c r="A7" s="116" t="s">
        <v>11</v>
      </c>
      <c r="B7" s="77">
        <f t="shared" si="0"/>
        <v>-0.2503951944356623</v>
      </c>
      <c r="C7" s="211">
        <f>E7-'[1]Austria'!C7</f>
        <v>158</v>
      </c>
      <c r="D7" s="117">
        <f>F7-'[1]Austria'!D7</f>
        <v>203</v>
      </c>
      <c r="E7" s="193">
        <v>2371</v>
      </c>
      <c r="F7" s="117">
        <v>3163</v>
      </c>
      <c r="G7" s="117">
        <v>1686</v>
      </c>
      <c r="H7" s="47">
        <v>667.52</v>
      </c>
      <c r="I7" s="117">
        <v>2796.64</v>
      </c>
      <c r="J7" s="117">
        <v>2890.52</v>
      </c>
      <c r="K7" s="117">
        <v>2582</v>
      </c>
      <c r="L7" s="117">
        <v>1907</v>
      </c>
      <c r="M7" s="117"/>
      <c r="N7" s="117">
        <v>1849</v>
      </c>
      <c r="O7" s="117">
        <v>3253</v>
      </c>
      <c r="P7" s="117">
        <v>1418</v>
      </c>
      <c r="Q7" s="47"/>
      <c r="R7" s="46"/>
    </row>
    <row r="8" spans="1:18" ht="12.75">
      <c r="A8" s="76" t="s">
        <v>8</v>
      </c>
      <c r="B8" s="77">
        <f t="shared" si="0"/>
        <v>-0.11453133666112035</v>
      </c>
      <c r="C8" s="211">
        <f>E8-'[1]Austria'!C8</f>
        <v>-2395</v>
      </c>
      <c r="D8" s="117">
        <f>F8-'[1]Austria'!D8</f>
        <v>-3241</v>
      </c>
      <c r="E8" s="193">
        <v>22351</v>
      </c>
      <c r="F8" s="117">
        <v>25242</v>
      </c>
      <c r="G8" s="117">
        <v>12675</v>
      </c>
      <c r="H8" s="47">
        <v>2041.08</v>
      </c>
      <c r="I8" s="47">
        <v>26453.64</v>
      </c>
      <c r="J8" s="47">
        <v>21585.4</v>
      </c>
      <c r="K8" s="47">
        <v>23640</v>
      </c>
      <c r="L8" s="47">
        <v>19598</v>
      </c>
      <c r="M8" s="47"/>
      <c r="N8" s="47">
        <v>25790</v>
      </c>
      <c r="O8" s="47">
        <v>23069</v>
      </c>
      <c r="P8" s="47">
        <v>19514</v>
      </c>
      <c r="Q8" s="47">
        <v>19815</v>
      </c>
      <c r="R8" s="46">
        <v>13598</v>
      </c>
    </row>
    <row r="9" spans="1:18" ht="12.75">
      <c r="A9" s="76" t="s">
        <v>13</v>
      </c>
      <c r="B9" s="77"/>
      <c r="C9" s="211">
        <f>E9-'[1]Austria'!C9</f>
        <v>0</v>
      </c>
      <c r="D9" s="117">
        <f>F9-'[1]Austria'!D9</f>
        <v>0</v>
      </c>
      <c r="E9" s="193"/>
      <c r="F9" s="117">
        <v>0</v>
      </c>
      <c r="G9" s="117"/>
      <c r="H9" s="47"/>
      <c r="I9" s="47"/>
      <c r="J9" s="47"/>
      <c r="K9" s="47"/>
      <c r="L9" s="47"/>
      <c r="M9" s="47"/>
      <c r="N9" s="47">
        <v>21</v>
      </c>
      <c r="O9" s="47">
        <v>568</v>
      </c>
      <c r="P9" s="47">
        <v>170</v>
      </c>
      <c r="Q9" s="47">
        <v>163</v>
      </c>
      <c r="R9" s="46">
        <v>367</v>
      </c>
    </row>
    <row r="10" spans="1:18" ht="12.75">
      <c r="A10" s="76" t="s">
        <v>2</v>
      </c>
      <c r="B10" s="77">
        <f t="shared" si="0"/>
        <v>0.045349425453494255</v>
      </c>
      <c r="C10" s="211">
        <f>E10-'[1]Austria'!C10</f>
        <v>-1815</v>
      </c>
      <c r="D10" s="117">
        <f>F10-'[1]Austria'!D10</f>
        <v>-2294</v>
      </c>
      <c r="E10" s="193">
        <v>28929</v>
      </c>
      <c r="F10" s="117">
        <v>27674</v>
      </c>
      <c r="G10" s="117">
        <v>25638</v>
      </c>
      <c r="H10" s="47">
        <v>19195.52</v>
      </c>
      <c r="I10" s="47">
        <v>43246.4</v>
      </c>
      <c r="J10" s="47">
        <v>49764.6</v>
      </c>
      <c r="K10" s="47">
        <v>34928</v>
      </c>
      <c r="L10" s="47">
        <v>45592</v>
      </c>
      <c r="M10" s="47"/>
      <c r="N10" s="47">
        <v>49057</v>
      </c>
      <c r="O10" s="47">
        <v>45463</v>
      </c>
      <c r="P10" s="47">
        <v>48704</v>
      </c>
      <c r="Q10" s="47">
        <v>47502</v>
      </c>
      <c r="R10" s="46">
        <v>39970</v>
      </c>
    </row>
    <row r="11" spans="1:18" ht="12.75">
      <c r="A11" s="76" t="s">
        <v>16</v>
      </c>
      <c r="B11" s="77">
        <f t="shared" si="0"/>
        <v>1.6255506607929515</v>
      </c>
      <c r="C11" s="211">
        <f>E11-'[1]Austria'!C11</f>
        <v>-156</v>
      </c>
      <c r="D11" s="117">
        <f>F11-'[1]Austria'!D11</f>
        <v>-87</v>
      </c>
      <c r="E11" s="193">
        <v>596</v>
      </c>
      <c r="F11" s="117">
        <v>227</v>
      </c>
      <c r="G11" s="117">
        <v>160</v>
      </c>
      <c r="H11" s="47">
        <v>60.480000000000004</v>
      </c>
      <c r="I11" s="117">
        <v>293.44</v>
      </c>
      <c r="J11" s="117">
        <v>827.6800000000001</v>
      </c>
      <c r="K11" s="117">
        <v>202</v>
      </c>
      <c r="L11" s="117">
        <v>142</v>
      </c>
      <c r="M11" s="117"/>
      <c r="N11" s="117">
        <v>257</v>
      </c>
      <c r="O11" s="117">
        <v>125</v>
      </c>
      <c r="P11" s="117">
        <v>99</v>
      </c>
      <c r="Q11" s="47"/>
      <c r="R11" s="46"/>
    </row>
    <row r="12" spans="1:18" ht="12.75">
      <c r="A12" s="118" t="s">
        <v>9</v>
      </c>
      <c r="B12" s="77">
        <f t="shared" si="0"/>
        <v>-0.41863529411764705</v>
      </c>
      <c r="C12" s="211">
        <f>E12-'[1]Austria'!C12</f>
        <v>-39</v>
      </c>
      <c r="D12" s="117">
        <f>F12-'[1]Austria'!D12</f>
        <v>33</v>
      </c>
      <c r="E12" s="193">
        <v>6177</v>
      </c>
      <c r="F12" s="117">
        <v>10625</v>
      </c>
      <c r="G12" s="117">
        <v>4267</v>
      </c>
      <c r="H12" s="47">
        <v>379.52</v>
      </c>
      <c r="I12" s="117">
        <v>15606.119999999999</v>
      </c>
      <c r="J12" s="117">
        <v>15631.96</v>
      </c>
      <c r="K12" s="117">
        <v>18639</v>
      </c>
      <c r="L12" s="117">
        <v>14767</v>
      </c>
      <c r="M12" s="117"/>
      <c r="N12" s="117">
        <v>21424</v>
      </c>
      <c r="O12" s="117">
        <v>22753</v>
      </c>
      <c r="P12" s="117">
        <v>20329</v>
      </c>
      <c r="Q12" s="47">
        <v>20814</v>
      </c>
      <c r="R12" s="46">
        <v>21653</v>
      </c>
    </row>
    <row r="13" spans="1:18" ht="12.75">
      <c r="A13" s="118" t="s">
        <v>26</v>
      </c>
      <c r="B13" s="77">
        <f t="shared" si="0"/>
        <v>-0.2750543347017629</v>
      </c>
      <c r="C13" s="211">
        <f>E13-'[1]Austria'!C13</f>
        <v>1597</v>
      </c>
      <c r="D13" s="117">
        <f>F13-'[1]Austria'!D13</f>
        <v>-617</v>
      </c>
      <c r="E13" s="193">
        <v>6004</v>
      </c>
      <c r="F13" s="117">
        <v>8282</v>
      </c>
      <c r="G13" s="117">
        <v>3834</v>
      </c>
      <c r="H13" s="47">
        <v>1535.4</v>
      </c>
      <c r="I13" s="117">
        <v>8652.68</v>
      </c>
      <c r="J13" s="117">
        <v>9490.36</v>
      </c>
      <c r="K13" s="117">
        <v>8354</v>
      </c>
      <c r="L13" s="117">
        <v>7434</v>
      </c>
      <c r="M13" s="117"/>
      <c r="N13" s="117">
        <v>10986</v>
      </c>
      <c r="O13" s="117">
        <v>11443</v>
      </c>
      <c r="P13" s="117">
        <v>8368</v>
      </c>
      <c r="Q13" s="47">
        <v>10033</v>
      </c>
      <c r="R13" s="46">
        <v>10243</v>
      </c>
    </row>
    <row r="14" spans="1:18" ht="12.75">
      <c r="A14" s="116" t="s">
        <v>25</v>
      </c>
      <c r="B14" s="77"/>
      <c r="C14" s="211">
        <f>E14-'[1]Austria'!C14</f>
        <v>0</v>
      </c>
      <c r="D14" s="117">
        <f>F14-'[1]Austria'!D14</f>
        <v>0</v>
      </c>
      <c r="E14" s="193">
        <v>0</v>
      </c>
      <c r="F14" s="117">
        <v>0</v>
      </c>
      <c r="G14" s="117">
        <v>0</v>
      </c>
      <c r="H14" s="47">
        <v>42.56</v>
      </c>
      <c r="I14" s="117">
        <v>2704.8</v>
      </c>
      <c r="J14" s="117">
        <v>3288.32</v>
      </c>
      <c r="K14" s="117">
        <v>3573</v>
      </c>
      <c r="L14" s="117">
        <v>2921</v>
      </c>
      <c r="M14" s="117"/>
      <c r="N14" s="117">
        <v>4541</v>
      </c>
      <c r="O14" s="117">
        <v>5643</v>
      </c>
      <c r="P14" s="117">
        <v>4002</v>
      </c>
      <c r="Q14" s="47"/>
      <c r="R14" s="46"/>
    </row>
    <row r="15" spans="1:18" ht="12.75">
      <c r="A15" s="116" t="s">
        <v>101</v>
      </c>
      <c r="B15" s="77">
        <f t="shared" si="0"/>
        <v>0.0012437810945273632</v>
      </c>
      <c r="C15" s="211">
        <f>E15-'[1]Austria'!C15</f>
        <v>-352</v>
      </c>
      <c r="D15" s="117">
        <f>F15-'[1]Austria'!D15</f>
        <v>-391</v>
      </c>
      <c r="E15" s="193">
        <v>805</v>
      </c>
      <c r="F15" s="117">
        <v>804</v>
      </c>
      <c r="G15" s="117">
        <v>100</v>
      </c>
      <c r="H15" s="47">
        <v>15.68</v>
      </c>
      <c r="I15" s="117">
        <v>514.96</v>
      </c>
      <c r="J15" s="117">
        <v>117.6</v>
      </c>
      <c r="K15" s="117">
        <v>446</v>
      </c>
      <c r="L15" s="117">
        <v>37</v>
      </c>
      <c r="M15" s="117"/>
      <c r="N15" s="117">
        <v>131</v>
      </c>
      <c r="O15" s="117">
        <v>317</v>
      </c>
      <c r="P15" s="117">
        <v>79</v>
      </c>
      <c r="Q15" s="47"/>
      <c r="R15" s="46"/>
    </row>
    <row r="16" spans="1:18" ht="12.75">
      <c r="A16" s="116" t="s">
        <v>12</v>
      </c>
      <c r="B16" s="77">
        <f t="shared" si="0"/>
        <v>-0.5039619651347068</v>
      </c>
      <c r="C16" s="211">
        <f>E16-'[1]Austria'!C16</f>
        <v>14</v>
      </c>
      <c r="D16" s="117">
        <f>F16-'[1]Austria'!D16</f>
        <v>225</v>
      </c>
      <c r="E16" s="193">
        <v>939</v>
      </c>
      <c r="F16" s="117">
        <v>1893</v>
      </c>
      <c r="G16" s="117">
        <v>685</v>
      </c>
      <c r="H16" s="47">
        <v>533.76</v>
      </c>
      <c r="I16" s="117">
        <v>1761.68</v>
      </c>
      <c r="J16" s="117">
        <v>2238.72</v>
      </c>
      <c r="K16" s="117">
        <v>2079</v>
      </c>
      <c r="L16" s="117">
        <v>1975</v>
      </c>
      <c r="M16" s="117"/>
      <c r="N16" s="117">
        <v>2683</v>
      </c>
      <c r="O16" s="117">
        <v>2845</v>
      </c>
      <c r="P16" s="117">
        <v>2283</v>
      </c>
      <c r="Q16" s="47"/>
      <c r="R16" s="46"/>
    </row>
    <row r="17" spans="1:18" ht="12.75">
      <c r="A17" s="116" t="s">
        <v>97</v>
      </c>
      <c r="B17" s="77">
        <f t="shared" si="0"/>
        <v>0.170398689240852</v>
      </c>
      <c r="C17" s="211">
        <f>E17-'[1]Austria'!C17</f>
        <v>840</v>
      </c>
      <c r="D17" s="117">
        <f>F17-'[1]Austria'!D17</f>
        <v>-30</v>
      </c>
      <c r="E17" s="193">
        <v>2143</v>
      </c>
      <c r="F17" s="117">
        <v>1831</v>
      </c>
      <c r="G17" s="117">
        <v>541</v>
      </c>
      <c r="H17" s="47"/>
      <c r="I17" s="117"/>
      <c r="J17" s="117"/>
      <c r="K17" s="117"/>
      <c r="L17" s="117"/>
      <c r="M17" s="117"/>
      <c r="N17" s="117"/>
      <c r="O17" s="117"/>
      <c r="P17" s="117"/>
      <c r="Q17" s="47"/>
      <c r="R17" s="46"/>
    </row>
    <row r="18" spans="1:18" ht="12.75">
      <c r="A18" s="116" t="s">
        <v>102</v>
      </c>
      <c r="B18" s="77">
        <f t="shared" si="0"/>
        <v>-0.7941176470588235</v>
      </c>
      <c r="C18" s="211">
        <f>E18-'[1]Austria'!C18</f>
        <v>-4</v>
      </c>
      <c r="D18" s="117">
        <f>F18-'[1]Austria'!D18</f>
        <v>-21</v>
      </c>
      <c r="E18" s="193">
        <v>14</v>
      </c>
      <c r="F18" s="117">
        <v>68</v>
      </c>
      <c r="G18" s="117">
        <v>10</v>
      </c>
      <c r="H18" s="47">
        <v>0</v>
      </c>
      <c r="I18" s="47">
        <v>59.36</v>
      </c>
      <c r="J18" s="47">
        <v>36.96</v>
      </c>
      <c r="K18" s="47">
        <v>57</v>
      </c>
      <c r="L18" s="47">
        <v>21</v>
      </c>
      <c r="M18" s="47"/>
      <c r="N18" s="47">
        <v>112</v>
      </c>
      <c r="O18" s="47">
        <v>253</v>
      </c>
      <c r="P18" s="47">
        <v>194</v>
      </c>
      <c r="Q18" s="47"/>
      <c r="R18" s="46"/>
    </row>
    <row r="19" spans="1:18" ht="12.75">
      <c r="A19" s="116" t="s">
        <v>103</v>
      </c>
      <c r="B19" s="77">
        <f t="shared" si="0"/>
        <v>-0.582804280790858</v>
      </c>
      <c r="C19" s="211">
        <f>E19-'[1]Austria'!C19</f>
        <v>-162</v>
      </c>
      <c r="D19" s="117">
        <f>F19-'[1]Austria'!D19</f>
        <v>194</v>
      </c>
      <c r="E19" s="193">
        <v>2300</v>
      </c>
      <c r="F19" s="117">
        <v>5513</v>
      </c>
      <c r="G19" s="117">
        <v>918</v>
      </c>
      <c r="H19" s="47">
        <v>768.52</v>
      </c>
      <c r="I19" s="47">
        <v>4714</v>
      </c>
      <c r="J19" s="47">
        <v>4102.28</v>
      </c>
      <c r="K19" s="47">
        <v>4129</v>
      </c>
      <c r="L19" s="47">
        <v>1573</v>
      </c>
      <c r="M19" s="47"/>
      <c r="N19" s="47">
        <v>3130</v>
      </c>
      <c r="O19" s="47">
        <v>4038</v>
      </c>
      <c r="P19" s="47">
        <v>297</v>
      </c>
      <c r="Q19" s="47"/>
      <c r="R19" s="46"/>
    </row>
    <row r="20" spans="1:18" ht="13.5" thickBot="1">
      <c r="A20" s="136" t="s">
        <v>58</v>
      </c>
      <c r="B20" s="77">
        <f t="shared" si="0"/>
        <v>-0.46140602582496415</v>
      </c>
      <c r="C20" s="211">
        <f>E20-'[1]Austria'!C20</f>
        <v>-3526</v>
      </c>
      <c r="D20" s="117">
        <f>F20-'[1]Austria'!D20</f>
        <v>-339</v>
      </c>
      <c r="E20" s="194">
        <v>1877</v>
      </c>
      <c r="F20" s="120">
        <v>3485</v>
      </c>
      <c r="G20" s="120">
        <v>273</v>
      </c>
      <c r="H20" s="47">
        <v>370.08</v>
      </c>
      <c r="I20" s="120">
        <v>397.24</v>
      </c>
      <c r="J20" s="120">
        <v>472.04</v>
      </c>
      <c r="K20" s="120">
        <v>1913</v>
      </c>
      <c r="L20" s="120">
        <v>569</v>
      </c>
      <c r="M20" s="120"/>
      <c r="N20" s="120">
        <v>603</v>
      </c>
      <c r="O20" s="120">
        <v>994</v>
      </c>
      <c r="P20" s="120">
        <v>2373</v>
      </c>
      <c r="Q20" s="85">
        <v>12651</v>
      </c>
      <c r="R20" s="86">
        <v>11437</v>
      </c>
    </row>
    <row r="21" spans="1:18" ht="13.5" thickBot="1">
      <c r="A21" s="121" t="s">
        <v>22</v>
      </c>
      <c r="B21" s="54">
        <f t="shared" si="0"/>
        <v>-0.15605128649397904</v>
      </c>
      <c r="C21" s="210">
        <f>E21-'[1]Austria'!C21</f>
        <v>-6852</v>
      </c>
      <c r="D21" s="111">
        <f>F21-'[1]Austria'!D21</f>
        <v>-7337</v>
      </c>
      <c r="E21" s="88">
        <f>SUM(E2:E20)</f>
        <v>97417</v>
      </c>
      <c r="F21" s="89">
        <v>115430</v>
      </c>
      <c r="G21" s="89">
        <v>63153</v>
      </c>
      <c r="H21" s="111">
        <f>SUM(H2:H20)</f>
        <v>31152.880000000005</v>
      </c>
      <c r="I21" s="89">
        <f>SUM(I2:I20)</f>
        <v>131431.32</v>
      </c>
      <c r="J21" s="89">
        <f>SUM(J2:J20)</f>
        <v>134739.32</v>
      </c>
      <c r="K21" s="89">
        <f>SUM(K2:K20)</f>
        <v>122136</v>
      </c>
      <c r="L21" s="89">
        <f aca="true" t="shared" si="1" ref="L21:R21">SUM(L2:L20)</f>
        <v>116061</v>
      </c>
      <c r="M21" s="89"/>
      <c r="N21" s="89">
        <f t="shared" si="1"/>
        <v>144302</v>
      </c>
      <c r="O21" s="89">
        <f t="shared" si="1"/>
        <v>144830</v>
      </c>
      <c r="P21" s="89">
        <f t="shared" si="1"/>
        <v>128461</v>
      </c>
      <c r="Q21" s="89">
        <f t="shared" si="1"/>
        <v>131666</v>
      </c>
      <c r="R21" s="112">
        <f t="shared" si="1"/>
        <v>115283</v>
      </c>
    </row>
    <row r="22" spans="2:19" s="93" customFormat="1" ht="12.75">
      <c r="B22" s="91"/>
      <c r="C22" s="91"/>
      <c r="D22" s="91"/>
      <c r="E22" s="91"/>
      <c r="F22" s="91"/>
      <c r="G22" s="91"/>
      <c r="H22" s="91"/>
      <c r="I22" s="74"/>
      <c r="J22" s="74"/>
      <c r="K22" s="74"/>
      <c r="L22" s="74"/>
      <c r="M22" s="74"/>
      <c r="N22" s="74"/>
      <c r="O22" s="74"/>
      <c r="P22" s="74"/>
      <c r="S22" s="92"/>
    </row>
    <row r="23" spans="9:18" ht="12.75">
      <c r="I23" s="45"/>
      <c r="J23" s="45"/>
      <c r="K23" s="45"/>
      <c r="L23" s="45"/>
      <c r="M23" s="45"/>
      <c r="N23" s="45"/>
      <c r="O23" s="45"/>
      <c r="P23" s="45"/>
      <c r="R23" s="94"/>
    </row>
    <row r="27" spans="17:19" ht="18">
      <c r="Q27" s="122"/>
      <c r="R27" s="94"/>
      <c r="S27" s="94"/>
    </row>
    <row r="28" spans="17:19" ht="18">
      <c r="Q28" s="122"/>
      <c r="R28" s="94"/>
      <c r="S28" s="94"/>
    </row>
    <row r="29" spans="17:19" ht="18">
      <c r="Q29" s="122"/>
      <c r="R29" s="94"/>
      <c r="S29" s="94"/>
    </row>
    <row r="30" spans="17:19" ht="18">
      <c r="Q30" s="122"/>
      <c r="R30" s="94"/>
      <c r="S30" s="94"/>
    </row>
    <row r="31" spans="17:19" ht="18">
      <c r="Q31" s="122"/>
      <c r="R31" s="94"/>
      <c r="S31" s="94"/>
    </row>
    <row r="32" spans="17:19" ht="18">
      <c r="Q32" s="122"/>
      <c r="R32" s="94"/>
      <c r="S32" s="94"/>
    </row>
    <row r="33" spans="17:19" ht="18">
      <c r="Q33" s="122"/>
      <c r="R33" s="94"/>
      <c r="S33" s="94"/>
    </row>
    <row r="34" spans="17:19" ht="18">
      <c r="Q34" s="122"/>
      <c r="R34" s="94"/>
      <c r="S34" s="94"/>
    </row>
    <row r="35" spans="17:19" ht="18">
      <c r="Q35" s="122"/>
      <c r="R35" s="94"/>
      <c r="S35" s="94"/>
    </row>
    <row r="36" spans="17:19" ht="18">
      <c r="Q36" s="122"/>
      <c r="R36" s="94"/>
      <c r="S36" s="94"/>
    </row>
    <row r="37" spans="17:19" ht="18">
      <c r="Q37" s="123"/>
      <c r="R37" s="94"/>
      <c r="S37" s="94"/>
    </row>
    <row r="38" spans="17:19" ht="18.75">
      <c r="Q38" s="124"/>
      <c r="R38" s="125"/>
      <c r="S38" s="12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9.28125" style="37" customWidth="1"/>
    <col min="2" max="2" width="10.7109375" style="37" customWidth="1"/>
    <col min="3" max="4" width="11.57421875" style="37" bestFit="1" customWidth="1"/>
    <col min="5" max="5" width="11.57421875" style="37" customWidth="1"/>
    <col min="6" max="7" width="10.7109375" style="93" customWidth="1"/>
    <col min="8" max="8" width="10.140625" style="37" bestFit="1" customWidth="1"/>
    <col min="9" max="16" width="10.140625" style="68" bestFit="1" customWidth="1"/>
    <col min="17" max="18" width="10.140625" style="37" bestFit="1" customWidth="1"/>
    <col min="19" max="16384" width="9.140625" style="37" customWidth="1"/>
  </cols>
  <sheetData>
    <row r="1" spans="1:18" s="68" customFormat="1" ht="13.5" thickBot="1">
      <c r="A1" s="38" t="s">
        <v>23</v>
      </c>
      <c r="B1" s="18" t="s">
        <v>176</v>
      </c>
      <c r="C1" s="185" t="s">
        <v>175</v>
      </c>
      <c r="D1" s="64" t="s">
        <v>168</v>
      </c>
      <c r="E1" s="35">
        <v>43800</v>
      </c>
      <c r="F1" s="19">
        <v>43435</v>
      </c>
      <c r="G1" s="19">
        <v>43070</v>
      </c>
      <c r="H1" s="19">
        <v>42705</v>
      </c>
      <c r="I1" s="66">
        <v>42339</v>
      </c>
      <c r="J1" s="66">
        <v>41974</v>
      </c>
      <c r="K1" s="66">
        <v>41609</v>
      </c>
      <c r="L1" s="66">
        <v>41244</v>
      </c>
      <c r="M1" s="66">
        <v>40878</v>
      </c>
      <c r="N1" s="66">
        <v>40513</v>
      </c>
      <c r="O1" s="66">
        <v>40148</v>
      </c>
      <c r="P1" s="66">
        <v>39783</v>
      </c>
      <c r="Q1" s="39">
        <v>39417</v>
      </c>
      <c r="R1" s="107">
        <v>39052</v>
      </c>
    </row>
    <row r="2" spans="1:18" ht="12.75">
      <c r="A2" s="76" t="s">
        <v>3</v>
      </c>
      <c r="B2" s="77">
        <f>(E2-F2)/F2</f>
        <v>-0.8078561287269286</v>
      </c>
      <c r="C2" s="211">
        <f>E2-'[1]Belgium'!C2</f>
        <v>-1838</v>
      </c>
      <c r="D2" s="47">
        <f>F2-'[1]Belgium'!D2</f>
        <v>-2004</v>
      </c>
      <c r="E2" s="227">
        <v>1218</v>
      </c>
      <c r="F2" s="47">
        <v>6339</v>
      </c>
      <c r="G2" s="47">
        <v>47</v>
      </c>
      <c r="H2" s="47">
        <v>2499</v>
      </c>
      <c r="I2" s="47">
        <v>6609</v>
      </c>
      <c r="J2" s="47">
        <v>8372</v>
      </c>
      <c r="K2" s="47">
        <v>3323</v>
      </c>
      <c r="L2" s="47">
        <v>2360</v>
      </c>
      <c r="M2" s="47">
        <v>3780</v>
      </c>
      <c r="N2" s="47">
        <v>800</v>
      </c>
      <c r="O2" s="47">
        <v>3500</v>
      </c>
      <c r="P2" s="47">
        <v>5900</v>
      </c>
      <c r="Q2" s="47">
        <v>6100</v>
      </c>
      <c r="R2" s="46">
        <v>6900</v>
      </c>
    </row>
    <row r="3" spans="1:18" ht="12.75">
      <c r="A3" s="76" t="s">
        <v>163</v>
      </c>
      <c r="B3" s="77"/>
      <c r="C3" s="211">
        <f>E3-'[1]Belgium'!C3</f>
        <v>0</v>
      </c>
      <c r="D3" s="47">
        <f>F3-'[1]Belgium'!D3</f>
        <v>0</v>
      </c>
      <c r="E3" s="227"/>
      <c r="F3" s="47"/>
      <c r="G3" s="47"/>
      <c r="H3" s="47"/>
      <c r="I3" s="47"/>
      <c r="J3" s="47"/>
      <c r="K3" s="47">
        <v>389</v>
      </c>
      <c r="L3" s="47">
        <v>144</v>
      </c>
      <c r="M3" s="47">
        <v>80</v>
      </c>
      <c r="N3" s="47">
        <v>0</v>
      </c>
      <c r="O3" s="47">
        <v>0</v>
      </c>
      <c r="P3" s="47">
        <v>500</v>
      </c>
      <c r="Q3" s="47">
        <v>900</v>
      </c>
      <c r="R3" s="46">
        <v>850</v>
      </c>
    </row>
    <row r="4" spans="1:18" ht="12.75">
      <c r="A4" s="76" t="s">
        <v>1</v>
      </c>
      <c r="B4" s="77">
        <f aca="true" t="shared" si="0" ref="B4:B10">(E4-F4)/F4</f>
        <v>-0.6974157670919202</v>
      </c>
      <c r="C4" s="211">
        <f>E4-'[1]Belgium'!C4</f>
        <v>-847</v>
      </c>
      <c r="D4" s="47">
        <f>F4-'[1]Belgium'!D4</f>
        <v>-765</v>
      </c>
      <c r="E4" s="227">
        <v>925</v>
      </c>
      <c r="F4" s="47">
        <v>3057</v>
      </c>
      <c r="G4" s="47">
        <v>400</v>
      </c>
      <c r="H4" s="47">
        <v>611</v>
      </c>
      <c r="I4" s="47">
        <v>2384</v>
      </c>
      <c r="J4" s="47">
        <v>3137</v>
      </c>
      <c r="K4" s="47">
        <v>639</v>
      </c>
      <c r="L4" s="47">
        <v>1776</v>
      </c>
      <c r="M4" s="47">
        <v>1700</v>
      </c>
      <c r="N4" s="47">
        <v>400</v>
      </c>
      <c r="O4" s="47">
        <v>1200</v>
      </c>
      <c r="P4" s="47">
        <v>300</v>
      </c>
      <c r="Q4" s="47">
        <v>1600</v>
      </c>
      <c r="R4" s="46">
        <v>1500</v>
      </c>
    </row>
    <row r="5" spans="1:18" ht="12.75">
      <c r="A5" s="76" t="s">
        <v>104</v>
      </c>
      <c r="B5" s="77"/>
      <c r="C5" s="211">
        <f>E5-'[1]Belgium'!C5</f>
        <v>0</v>
      </c>
      <c r="D5" s="47">
        <f>F5-'[1]Belgium'!D5</f>
        <v>0</v>
      </c>
      <c r="E5" s="22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6">
        <v>700</v>
      </c>
    </row>
    <row r="6" spans="1:18" ht="12.75">
      <c r="A6" s="76" t="s">
        <v>2</v>
      </c>
      <c r="B6" s="77">
        <f t="shared" si="0"/>
        <v>0.16672375825789088</v>
      </c>
      <c r="C6" s="211">
        <f>E6-'[1]Belgium'!C6</f>
        <v>-2840</v>
      </c>
      <c r="D6" s="47">
        <f>F6-'[1]Belgium'!D6</f>
        <v>-1876</v>
      </c>
      <c r="E6" s="227">
        <v>23842</v>
      </c>
      <c r="F6" s="47">
        <v>20435</v>
      </c>
      <c r="G6" s="47">
        <v>11996</v>
      </c>
      <c r="H6" s="47">
        <v>16360</v>
      </c>
      <c r="I6" s="47">
        <v>23358</v>
      </c>
      <c r="J6" s="47">
        <v>20228</v>
      </c>
      <c r="K6" s="47">
        <v>22785</v>
      </c>
      <c r="L6" s="47">
        <v>18240</v>
      </c>
      <c r="M6" s="47">
        <v>14880</v>
      </c>
      <c r="N6" s="47">
        <v>14100</v>
      </c>
      <c r="O6" s="47">
        <v>23200</v>
      </c>
      <c r="P6" s="47">
        <v>16700</v>
      </c>
      <c r="Q6" s="47">
        <v>18100</v>
      </c>
      <c r="R6" s="46">
        <v>17700</v>
      </c>
    </row>
    <row r="7" spans="1:18" ht="12.75">
      <c r="A7" s="118" t="s">
        <v>26</v>
      </c>
      <c r="B7" s="77">
        <f t="shared" si="0"/>
        <v>-0.013066604995374653</v>
      </c>
      <c r="C7" s="211">
        <f>E7-'[1]Belgium'!C7</f>
        <v>-10693</v>
      </c>
      <c r="D7" s="47">
        <f>F7-'[1]Belgium'!D7</f>
        <v>-13237</v>
      </c>
      <c r="E7" s="227">
        <v>85350</v>
      </c>
      <c r="F7" s="47">
        <v>86480</v>
      </c>
      <c r="G7" s="47">
        <v>9812</v>
      </c>
      <c r="H7" s="47">
        <v>66640</v>
      </c>
      <c r="I7" s="117">
        <v>95567</v>
      </c>
      <c r="J7" s="117">
        <v>100024</v>
      </c>
      <c r="K7" s="117">
        <v>69685</v>
      </c>
      <c r="L7" s="117">
        <v>57762</v>
      </c>
      <c r="M7" s="117">
        <v>50600</v>
      </c>
      <c r="N7" s="117">
        <v>61200</v>
      </c>
      <c r="O7" s="117">
        <v>94000</v>
      </c>
      <c r="P7" s="117">
        <v>113000</v>
      </c>
      <c r="Q7" s="47">
        <v>94900</v>
      </c>
      <c r="R7" s="46">
        <v>124400</v>
      </c>
    </row>
    <row r="8" spans="1:18" ht="12.75">
      <c r="A8" s="116" t="s">
        <v>25</v>
      </c>
      <c r="B8" s="77">
        <f t="shared" si="0"/>
        <v>-0.12753655793025873</v>
      </c>
      <c r="C8" s="211">
        <f>E8-'[1]Belgium'!C8</f>
        <v>-3636</v>
      </c>
      <c r="D8" s="47">
        <f>F8-'[1]Belgium'!D8</f>
        <v>-5480</v>
      </c>
      <c r="E8" s="227">
        <v>38781</v>
      </c>
      <c r="F8" s="47">
        <v>44450</v>
      </c>
      <c r="G8" s="47">
        <v>5743</v>
      </c>
      <c r="H8" s="47">
        <v>38758</v>
      </c>
      <c r="I8" s="117">
        <v>46155</v>
      </c>
      <c r="J8" s="117">
        <v>55977</v>
      </c>
      <c r="K8" s="117">
        <v>35151</v>
      </c>
      <c r="L8" s="117">
        <v>37369</v>
      </c>
      <c r="M8" s="117">
        <v>37000</v>
      </c>
      <c r="N8" s="117">
        <v>30200</v>
      </c>
      <c r="O8" s="117">
        <v>36000</v>
      </c>
      <c r="P8" s="117">
        <v>41600</v>
      </c>
      <c r="Q8" s="47">
        <v>38500</v>
      </c>
      <c r="R8" s="46">
        <v>37100</v>
      </c>
    </row>
    <row r="9" spans="1:18" ht="13.5" thickBot="1">
      <c r="A9" s="136" t="s">
        <v>5</v>
      </c>
      <c r="B9" s="77">
        <f t="shared" si="0"/>
        <v>-0.2133501539831546</v>
      </c>
      <c r="C9" s="212">
        <f>E9-'[1]Belgium'!C9</f>
        <v>-8129</v>
      </c>
      <c r="D9" s="85">
        <f>F9-'[1]Belgium'!D9</f>
        <v>-13504</v>
      </c>
      <c r="E9" s="84">
        <v>21201</v>
      </c>
      <c r="F9" s="85">
        <v>26951</v>
      </c>
      <c r="G9" s="85">
        <v>5763</v>
      </c>
      <c r="H9" s="85">
        <v>10294</v>
      </c>
      <c r="I9" s="120">
        <v>25469</v>
      </c>
      <c r="J9" s="120">
        <v>19879</v>
      </c>
      <c r="K9" s="120">
        <v>17538</v>
      </c>
      <c r="L9" s="120">
        <v>13614</v>
      </c>
      <c r="M9" s="120">
        <v>30000</v>
      </c>
      <c r="N9" s="120">
        <v>15800</v>
      </c>
      <c r="O9" s="120">
        <v>12100</v>
      </c>
      <c r="P9" s="120">
        <v>29300</v>
      </c>
      <c r="Q9" s="85">
        <v>22500</v>
      </c>
      <c r="R9" s="52">
        <v>3650</v>
      </c>
    </row>
    <row r="10" spans="1:18" ht="13.5" thickBot="1">
      <c r="A10" s="121" t="s">
        <v>22</v>
      </c>
      <c r="B10" s="54">
        <f t="shared" si="0"/>
        <v>-0.08734124616433686</v>
      </c>
      <c r="C10" s="213">
        <f>E10-'[1]Belgium'!C10</f>
        <v>-27983</v>
      </c>
      <c r="D10" s="89">
        <f>F10-'[1]Belgium'!D10</f>
        <v>-36866</v>
      </c>
      <c r="E10" s="88">
        <f>SUM(E2:E9)</f>
        <v>171317</v>
      </c>
      <c r="F10" s="89">
        <v>187712</v>
      </c>
      <c r="G10" s="89">
        <v>33761</v>
      </c>
      <c r="H10" s="89">
        <f>SUM(H2:H9)</f>
        <v>135162</v>
      </c>
      <c r="I10" s="89">
        <f>SUM(I2:I9)</f>
        <v>199542</v>
      </c>
      <c r="J10" s="89">
        <f>SUM(J2:J9)</f>
        <v>207617</v>
      </c>
      <c r="K10" s="89">
        <f>SUM(K2:K9)</f>
        <v>149510</v>
      </c>
      <c r="L10" s="89">
        <f>SUM(L2:L9)</f>
        <v>131265</v>
      </c>
      <c r="M10" s="89">
        <f aca="true" t="shared" si="1" ref="M10:R10">SUM(M2:M9)</f>
        <v>138040</v>
      </c>
      <c r="N10" s="89">
        <f t="shared" si="1"/>
        <v>122500</v>
      </c>
      <c r="O10" s="89">
        <f t="shared" si="1"/>
        <v>170000</v>
      </c>
      <c r="P10" s="89">
        <f t="shared" si="1"/>
        <v>207300</v>
      </c>
      <c r="Q10" s="89">
        <f t="shared" si="1"/>
        <v>182600</v>
      </c>
      <c r="R10" s="112">
        <f t="shared" si="1"/>
        <v>192800</v>
      </c>
    </row>
    <row r="11" spans="1:16" s="93" customFormat="1" ht="12.75">
      <c r="A11" s="93" t="s">
        <v>105</v>
      </c>
      <c r="B11" s="91"/>
      <c r="C11" s="91"/>
      <c r="D11" s="91"/>
      <c r="E11" s="228"/>
      <c r="F11" s="91"/>
      <c r="G11" s="91"/>
      <c r="H11" s="91"/>
      <c r="I11" s="74"/>
      <c r="J11" s="74"/>
      <c r="K11" s="74"/>
      <c r="L11" s="74"/>
      <c r="M11" s="74"/>
      <c r="N11" s="74"/>
      <c r="O11" s="74"/>
      <c r="P11" s="74"/>
    </row>
    <row r="12" spans="1:16" s="93" customFormat="1" ht="12.75">
      <c r="A12" s="93" t="s">
        <v>162</v>
      </c>
      <c r="B12" s="91"/>
      <c r="C12" s="91"/>
      <c r="D12" s="91"/>
      <c r="E12" s="228"/>
      <c r="F12" s="91"/>
      <c r="G12" s="91"/>
      <c r="H12" s="91"/>
      <c r="I12" s="74"/>
      <c r="J12" s="74"/>
      <c r="K12" s="74"/>
      <c r="L12" s="74"/>
      <c r="M12" s="74"/>
      <c r="N12" s="74"/>
      <c r="O12" s="74"/>
      <c r="P12" s="74"/>
    </row>
    <row r="13" spans="2:16" s="93" customFormat="1" ht="13.5" thickBot="1">
      <c r="B13" s="91"/>
      <c r="C13" s="91"/>
      <c r="D13" s="91"/>
      <c r="E13" s="228"/>
      <c r="F13" s="91"/>
      <c r="G13" s="91"/>
      <c r="H13" s="91"/>
      <c r="I13" s="74"/>
      <c r="J13" s="74"/>
      <c r="K13" s="74"/>
      <c r="L13" s="74"/>
      <c r="M13" s="74"/>
      <c r="N13" s="74"/>
      <c r="O13" s="74"/>
      <c r="P13" s="74"/>
    </row>
    <row r="14" spans="1:18" s="68" customFormat="1" ht="13.5" thickBot="1">
      <c r="A14" s="38" t="s">
        <v>24</v>
      </c>
      <c r="B14" s="18" t="s">
        <v>176</v>
      </c>
      <c r="C14" s="185" t="s">
        <v>175</v>
      </c>
      <c r="D14" s="64" t="s">
        <v>168</v>
      </c>
      <c r="E14" s="35">
        <v>43800</v>
      </c>
      <c r="F14" s="19">
        <v>43435</v>
      </c>
      <c r="G14" s="19">
        <v>43070</v>
      </c>
      <c r="H14" s="19">
        <v>42705</v>
      </c>
      <c r="I14" s="66">
        <f>I1</f>
        <v>42339</v>
      </c>
      <c r="J14" s="66">
        <f>J1</f>
        <v>41974</v>
      </c>
      <c r="K14" s="66">
        <v>41609</v>
      </c>
      <c r="L14" s="66">
        <v>41244</v>
      </c>
      <c r="M14" s="66">
        <v>40878</v>
      </c>
      <c r="N14" s="66">
        <v>40513</v>
      </c>
      <c r="O14" s="66">
        <v>40148</v>
      </c>
      <c r="P14" s="66">
        <v>39783</v>
      </c>
      <c r="Q14" s="39">
        <v>39417</v>
      </c>
      <c r="R14" s="107">
        <v>39052</v>
      </c>
    </row>
    <row r="15" spans="1:18" ht="12.75">
      <c r="A15" s="76" t="s">
        <v>6</v>
      </c>
      <c r="B15" s="77">
        <f>(E15-F15)/F15</f>
        <v>-0.19147691999599478</v>
      </c>
      <c r="C15" s="211">
        <f>E15-'[1]Belgium'!C15</f>
        <v>-36509</v>
      </c>
      <c r="D15" s="47">
        <f>F15-'[1]Belgium'!D15</f>
        <v>-29604</v>
      </c>
      <c r="E15" s="227">
        <v>201868</v>
      </c>
      <c r="F15" s="47">
        <v>249675</v>
      </c>
      <c r="G15" s="47">
        <v>189864</v>
      </c>
      <c r="H15" s="72">
        <v>217140</v>
      </c>
      <c r="I15" s="47">
        <v>253418</v>
      </c>
      <c r="J15" s="47">
        <v>226928</v>
      </c>
      <c r="K15" s="47">
        <v>194785</v>
      </c>
      <c r="L15" s="47">
        <v>134224</v>
      </c>
      <c r="M15" s="47">
        <v>172000</v>
      </c>
      <c r="N15" s="47">
        <v>138400</v>
      </c>
      <c r="O15" s="47">
        <v>132700</v>
      </c>
      <c r="P15" s="47">
        <v>66300</v>
      </c>
      <c r="Q15" s="47">
        <v>119800</v>
      </c>
      <c r="R15" s="46">
        <v>128800</v>
      </c>
    </row>
    <row r="16" spans="1:18" ht="12.75">
      <c r="A16" s="76" t="s">
        <v>106</v>
      </c>
      <c r="B16" s="77">
        <f>(E16-F16)/F16</f>
        <v>-0.5130338325013866</v>
      </c>
      <c r="C16" s="211">
        <f>E16-'[1]Belgium'!C16</f>
        <v>-3217</v>
      </c>
      <c r="D16" s="47">
        <f>F16-'[1]Belgium'!D16</f>
        <v>-4872</v>
      </c>
      <c r="E16" s="227">
        <v>4390</v>
      </c>
      <c r="F16" s="47">
        <v>9015</v>
      </c>
      <c r="G16" s="47">
        <v>1936</v>
      </c>
      <c r="H16" s="47">
        <v>6723</v>
      </c>
      <c r="I16" s="47">
        <v>13248</v>
      </c>
      <c r="J16" s="47">
        <v>12130</v>
      </c>
      <c r="K16" s="47">
        <v>10040</v>
      </c>
      <c r="L16" s="47">
        <v>1232</v>
      </c>
      <c r="M16" s="47">
        <v>7000</v>
      </c>
      <c r="N16" s="47">
        <v>5100</v>
      </c>
      <c r="O16" s="47">
        <v>9400</v>
      </c>
      <c r="P16" s="47">
        <v>200</v>
      </c>
      <c r="Q16" s="47">
        <v>5300</v>
      </c>
      <c r="R16" s="46">
        <v>5000</v>
      </c>
    </row>
    <row r="17" spans="1:18" ht="12.75">
      <c r="A17" s="76" t="s">
        <v>159</v>
      </c>
      <c r="B17" s="77">
        <f>(E17-F17)/F17</f>
        <v>2.346320346320346</v>
      </c>
      <c r="C17" s="211">
        <f>E17-'[1]Belgium'!C17</f>
        <v>-113</v>
      </c>
      <c r="D17" s="47">
        <f>F17-'[1]Belgium'!D17</f>
        <v>-677</v>
      </c>
      <c r="E17" s="227">
        <v>773</v>
      </c>
      <c r="F17" s="47">
        <v>231</v>
      </c>
      <c r="G17" s="47">
        <v>300</v>
      </c>
      <c r="H17" s="47">
        <v>734</v>
      </c>
      <c r="I17" s="47">
        <v>226</v>
      </c>
      <c r="J17" s="47">
        <v>38</v>
      </c>
      <c r="K17" s="47">
        <v>1202</v>
      </c>
      <c r="L17" s="47">
        <v>1441</v>
      </c>
      <c r="M17" s="47"/>
      <c r="N17" s="47"/>
      <c r="O17" s="47"/>
      <c r="P17" s="47"/>
      <c r="Q17" s="47"/>
      <c r="R17" s="46"/>
    </row>
    <row r="18" spans="1:18" ht="13.5" thickBot="1">
      <c r="A18" s="82" t="s">
        <v>5</v>
      </c>
      <c r="B18" s="77">
        <f>(E18-F18)/F18</f>
        <v>-0.1662692935123604</v>
      </c>
      <c r="C18" s="211">
        <f>E18-'[1]Belgium'!C18</f>
        <v>-3076</v>
      </c>
      <c r="D18" s="47">
        <f>F18-'[1]Belgium'!D18</f>
        <v>-4195</v>
      </c>
      <c r="E18" s="84">
        <v>6644</v>
      </c>
      <c r="F18" s="85">
        <v>7969</v>
      </c>
      <c r="G18" s="85">
        <v>2785</v>
      </c>
      <c r="H18" s="85">
        <v>3385</v>
      </c>
      <c r="I18" s="85">
        <v>3215</v>
      </c>
      <c r="J18" s="85">
        <v>5874</v>
      </c>
      <c r="K18" s="85">
        <v>3874</v>
      </c>
      <c r="L18" s="85">
        <v>242</v>
      </c>
      <c r="M18" s="85">
        <v>980</v>
      </c>
      <c r="N18" s="85">
        <v>800</v>
      </c>
      <c r="O18" s="85">
        <v>1000</v>
      </c>
      <c r="P18" s="85">
        <v>800</v>
      </c>
      <c r="Q18" s="85">
        <v>1400</v>
      </c>
      <c r="R18" s="52">
        <v>3600</v>
      </c>
    </row>
    <row r="19" spans="1:18" ht="13.5" thickBot="1">
      <c r="A19" s="53" t="s">
        <v>22</v>
      </c>
      <c r="B19" s="54">
        <f>(E19-F19)/F19</f>
        <v>-0.1993892614934992</v>
      </c>
      <c r="C19" s="210">
        <f>E19-'[1]Belgium'!C19</f>
        <v>-42915</v>
      </c>
      <c r="D19" s="111">
        <f>F19-'[1]Belgium'!D19</f>
        <v>-39348</v>
      </c>
      <c r="E19" s="88">
        <f>SUM(E15:E18)</f>
        <v>213675</v>
      </c>
      <c r="F19" s="89">
        <v>266890</v>
      </c>
      <c r="G19" s="89">
        <v>194885</v>
      </c>
      <c r="H19" s="89">
        <f>SUM(H15:H18)</f>
        <v>227982</v>
      </c>
      <c r="I19" s="89">
        <f>SUM(I15:I18)</f>
        <v>270107</v>
      </c>
      <c r="J19" s="89">
        <f>SUM(J15:J18)</f>
        <v>244970</v>
      </c>
      <c r="K19" s="89">
        <f>SUM(K15:K18)</f>
        <v>209901</v>
      </c>
      <c r="L19" s="89">
        <f>SUM(L15:L18)</f>
        <v>137139</v>
      </c>
      <c r="M19" s="89">
        <f aca="true" t="shared" si="2" ref="M19:R19">SUM(M15:M18)</f>
        <v>179980</v>
      </c>
      <c r="N19" s="89">
        <f t="shared" si="2"/>
        <v>144300</v>
      </c>
      <c r="O19" s="89">
        <f t="shared" si="2"/>
        <v>143100</v>
      </c>
      <c r="P19" s="89">
        <f t="shared" si="2"/>
        <v>67300</v>
      </c>
      <c r="Q19" s="89">
        <f t="shared" si="2"/>
        <v>126500</v>
      </c>
      <c r="R19" s="112">
        <f t="shared" si="2"/>
        <v>137400</v>
      </c>
    </row>
    <row r="26" spans="17:19" ht="18">
      <c r="Q26" s="122"/>
      <c r="R26" s="94"/>
      <c r="S26" s="94"/>
    </row>
    <row r="27" spans="17:19" ht="18">
      <c r="Q27" s="122"/>
      <c r="R27" s="94"/>
      <c r="S27" s="94"/>
    </row>
    <row r="28" spans="17:19" ht="18">
      <c r="Q28" s="122"/>
      <c r="R28" s="94"/>
      <c r="S28" s="94"/>
    </row>
    <row r="29" spans="17:19" ht="18">
      <c r="Q29" s="122"/>
      <c r="R29" s="94"/>
      <c r="S29" s="94"/>
    </row>
    <row r="30" spans="17:19" ht="18">
      <c r="Q30" s="122"/>
      <c r="R30" s="94"/>
      <c r="S30" s="94"/>
    </row>
    <row r="31" spans="17:19" ht="18">
      <c r="Q31" s="122"/>
      <c r="R31" s="94"/>
      <c r="S31" s="94"/>
    </row>
    <row r="32" spans="17:19" ht="18">
      <c r="Q32" s="122"/>
      <c r="R32" s="94"/>
      <c r="S32" s="94"/>
    </row>
    <row r="33" spans="17:19" ht="18">
      <c r="Q33" s="122"/>
      <c r="R33" s="94"/>
      <c r="S33" s="94"/>
    </row>
    <row r="34" spans="17:19" ht="18">
      <c r="Q34" s="122"/>
      <c r="R34" s="94"/>
      <c r="S34" s="94"/>
    </row>
    <row r="35" spans="17:19" ht="18">
      <c r="Q35" s="122"/>
      <c r="R35" s="94"/>
      <c r="S35" s="94"/>
    </row>
    <row r="36" spans="17:19" ht="18">
      <c r="Q36" s="123"/>
      <c r="R36" s="94"/>
      <c r="S36" s="94"/>
    </row>
    <row r="37" spans="17:19" ht="18.75">
      <c r="Q37" s="124"/>
      <c r="R37" s="125"/>
      <c r="S37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9.28125" style="37" customWidth="1"/>
    <col min="2" max="2" width="10.7109375" style="37" customWidth="1"/>
    <col min="3" max="3" width="11.57421875" style="37" bestFit="1" customWidth="1"/>
    <col min="4" max="5" width="10.7109375" style="37" customWidth="1"/>
    <col min="6" max="7" width="10.7109375" style="93" customWidth="1"/>
    <col min="8" max="8" width="10.140625" style="37" bestFit="1" customWidth="1"/>
    <col min="9" max="16" width="10.140625" style="68" bestFit="1" customWidth="1"/>
    <col min="17" max="18" width="10.140625" style="37" bestFit="1" customWidth="1"/>
    <col min="19" max="16384" width="9.140625" style="37" customWidth="1"/>
  </cols>
  <sheetData>
    <row r="1" spans="1:18" s="68" customFormat="1" ht="13.5" thickBot="1">
      <c r="A1" s="38" t="s">
        <v>23</v>
      </c>
      <c r="B1" s="18" t="s">
        <v>176</v>
      </c>
      <c r="C1" s="185" t="s">
        <v>175</v>
      </c>
      <c r="D1" s="64" t="s">
        <v>168</v>
      </c>
      <c r="E1" s="35">
        <v>43800</v>
      </c>
      <c r="F1" s="19">
        <v>43435</v>
      </c>
      <c r="G1" s="19">
        <v>43070</v>
      </c>
      <c r="H1" s="19">
        <v>42705</v>
      </c>
      <c r="I1" s="66">
        <v>42339</v>
      </c>
      <c r="J1" s="66">
        <v>41974</v>
      </c>
      <c r="K1" s="66">
        <v>41609</v>
      </c>
      <c r="L1" s="66">
        <v>41244</v>
      </c>
      <c r="M1" s="66">
        <v>40878</v>
      </c>
      <c r="N1" s="66">
        <v>40513</v>
      </c>
      <c r="O1" s="66">
        <v>40148</v>
      </c>
      <c r="P1" s="66">
        <v>39783</v>
      </c>
      <c r="Q1" s="39">
        <v>39417</v>
      </c>
      <c r="R1" s="107">
        <v>39052</v>
      </c>
    </row>
    <row r="2" spans="1:18" s="183" customFormat="1" ht="12.75">
      <c r="A2" s="41" t="s">
        <v>10</v>
      </c>
      <c r="B2" s="152">
        <f>(E2-F2)/F2</f>
        <v>0.0437759336099585</v>
      </c>
      <c r="C2" s="218">
        <f>E2-'[1]Czech Republic'!C2</f>
        <v>-3</v>
      </c>
      <c r="D2" s="223">
        <f>F2-'[1]Czech Republic'!D2</f>
        <v>-643</v>
      </c>
      <c r="E2" s="229">
        <v>5031</v>
      </c>
      <c r="F2" s="223">
        <v>4820</v>
      </c>
      <c r="G2" s="223">
        <v>2625</v>
      </c>
      <c r="H2" s="196"/>
      <c r="I2" s="180"/>
      <c r="J2" s="180"/>
      <c r="K2" s="180"/>
      <c r="L2" s="180"/>
      <c r="M2" s="180"/>
      <c r="N2" s="180"/>
      <c r="O2" s="180"/>
      <c r="P2" s="180"/>
      <c r="Q2" s="181"/>
      <c r="R2" s="182"/>
    </row>
    <row r="3" spans="1:18" ht="12.75">
      <c r="A3" s="76" t="s">
        <v>8</v>
      </c>
      <c r="B3" s="77">
        <f>(E3-F3)/F3</f>
        <v>-0.23579394583112057</v>
      </c>
      <c r="C3" s="211">
        <f>E3-'[1]Czech Republic'!C3</f>
        <v>-1885</v>
      </c>
      <c r="D3" s="47">
        <f>F3-'[1]Czech Republic'!D3</f>
        <v>-172</v>
      </c>
      <c r="E3" s="227">
        <v>4317</v>
      </c>
      <c r="F3" s="175">
        <v>5649</v>
      </c>
      <c r="G3" s="175">
        <v>4527</v>
      </c>
      <c r="H3" s="9">
        <v>4195</v>
      </c>
      <c r="I3" s="47">
        <v>4920</v>
      </c>
      <c r="J3" s="47">
        <v>1694</v>
      </c>
      <c r="K3" s="47">
        <v>2090</v>
      </c>
      <c r="L3" s="47">
        <v>563</v>
      </c>
      <c r="M3" s="47">
        <v>319</v>
      </c>
      <c r="N3" s="47">
        <v>278</v>
      </c>
      <c r="O3" s="47">
        <v>414</v>
      </c>
      <c r="P3" s="47">
        <v>238</v>
      </c>
      <c r="Q3" s="47">
        <v>162</v>
      </c>
      <c r="R3" s="46">
        <v>123</v>
      </c>
    </row>
    <row r="4" spans="1:18" ht="12.75">
      <c r="A4" s="76" t="s">
        <v>13</v>
      </c>
      <c r="B4" s="77">
        <f aca="true" t="shared" si="0" ref="B4:B12">(E4-F4)/F4</f>
        <v>-0.8471781864299303</v>
      </c>
      <c r="C4" s="211">
        <f>E4-'[1]Czech Republic'!C4</f>
        <v>-28</v>
      </c>
      <c r="D4" s="47">
        <f>F4-'[1]Czech Republic'!D4</f>
        <v>55</v>
      </c>
      <c r="E4" s="227">
        <v>241</v>
      </c>
      <c r="F4" s="175">
        <v>1577</v>
      </c>
      <c r="G4" s="175">
        <v>664</v>
      </c>
      <c r="H4" s="9">
        <v>465</v>
      </c>
      <c r="I4" s="47">
        <v>958</v>
      </c>
      <c r="J4" s="47">
        <v>1533</v>
      </c>
      <c r="K4" s="47">
        <v>1339</v>
      </c>
      <c r="L4" s="47">
        <v>1833</v>
      </c>
      <c r="M4" s="47">
        <v>1515</v>
      </c>
      <c r="N4" s="47">
        <v>1754</v>
      </c>
      <c r="O4" s="47">
        <v>1771</v>
      </c>
      <c r="P4" s="47">
        <v>2317</v>
      </c>
      <c r="Q4" s="47">
        <v>1558</v>
      </c>
      <c r="R4" s="46">
        <v>2109</v>
      </c>
    </row>
    <row r="5" spans="1:18" ht="12.75">
      <c r="A5" s="76" t="s">
        <v>2</v>
      </c>
      <c r="B5" s="77">
        <f t="shared" si="0"/>
        <v>-0.2833607907742998</v>
      </c>
      <c r="C5" s="211">
        <f>E5-'[1]Czech Republic'!C5</f>
        <v>-3830</v>
      </c>
      <c r="D5" s="47">
        <f>F5-'[1]Czech Republic'!D5</f>
        <v>-1644</v>
      </c>
      <c r="E5" s="227">
        <v>12615</v>
      </c>
      <c r="F5" s="175">
        <v>17603</v>
      </c>
      <c r="G5" s="175">
        <v>15295</v>
      </c>
      <c r="H5" s="9">
        <v>14566</v>
      </c>
      <c r="I5" s="47">
        <v>16840</v>
      </c>
      <c r="J5" s="47">
        <v>17838</v>
      </c>
      <c r="K5" s="47">
        <v>11485</v>
      </c>
      <c r="L5" s="47">
        <v>9464</v>
      </c>
      <c r="M5" s="47">
        <v>10437</v>
      </c>
      <c r="N5" s="47">
        <v>6423</v>
      </c>
      <c r="O5" s="47">
        <v>9715</v>
      </c>
      <c r="P5" s="47">
        <v>10292</v>
      </c>
      <c r="Q5" s="47">
        <v>7097</v>
      </c>
      <c r="R5" s="46">
        <v>5074</v>
      </c>
    </row>
    <row r="6" spans="1:18" ht="12.75">
      <c r="A6" s="76" t="s">
        <v>9</v>
      </c>
      <c r="B6" s="77">
        <f t="shared" si="0"/>
        <v>-0.5123764273124377</v>
      </c>
      <c r="C6" s="211">
        <f>E6-'[1]Czech Republic'!C6</f>
        <v>128</v>
      </c>
      <c r="D6" s="47">
        <f>F6-'[1]Czech Republic'!D6</f>
        <v>1774</v>
      </c>
      <c r="E6" s="227">
        <v>6363</v>
      </c>
      <c r="F6" s="175">
        <v>13049</v>
      </c>
      <c r="G6" s="175">
        <v>8343</v>
      </c>
      <c r="H6" s="9">
        <v>7737</v>
      </c>
      <c r="I6" s="47">
        <v>13178</v>
      </c>
      <c r="J6" s="47">
        <v>12300</v>
      </c>
      <c r="K6" s="47">
        <v>11031</v>
      </c>
      <c r="L6" s="47">
        <v>15286</v>
      </c>
      <c r="M6" s="47">
        <v>7546</v>
      </c>
      <c r="N6" s="47">
        <v>12780</v>
      </c>
      <c r="O6" s="47">
        <v>17523</v>
      </c>
      <c r="P6" s="47">
        <v>19682</v>
      </c>
      <c r="Q6" s="47">
        <v>13584</v>
      </c>
      <c r="R6" s="46">
        <v>18851</v>
      </c>
    </row>
    <row r="7" spans="1:18" ht="12.75">
      <c r="A7" s="76" t="s">
        <v>26</v>
      </c>
      <c r="B7" s="77">
        <f t="shared" si="0"/>
        <v>-0.5854757929883139</v>
      </c>
      <c r="C7" s="211">
        <f>E7-'[1]Czech Republic'!C7</f>
        <v>-3619</v>
      </c>
      <c r="D7" s="47">
        <f>F7-'[1]Czech Republic'!D7</f>
        <v>386</v>
      </c>
      <c r="E7" s="227">
        <v>4966</v>
      </c>
      <c r="F7" s="175">
        <v>11980</v>
      </c>
      <c r="G7" s="175">
        <v>5042</v>
      </c>
      <c r="H7" s="9">
        <v>5023</v>
      </c>
      <c r="I7" s="47">
        <v>8884</v>
      </c>
      <c r="J7" s="47">
        <v>7243</v>
      </c>
      <c r="K7" s="47">
        <v>5800</v>
      </c>
      <c r="L7" s="47">
        <v>3977</v>
      </c>
      <c r="M7" s="47">
        <v>3155</v>
      </c>
      <c r="N7" s="47">
        <v>3143</v>
      </c>
      <c r="O7" s="47">
        <v>4802</v>
      </c>
      <c r="P7" s="47">
        <v>5891</v>
      </c>
      <c r="Q7" s="47">
        <v>2709</v>
      </c>
      <c r="R7" s="46">
        <v>3342</v>
      </c>
    </row>
    <row r="8" spans="1:18" ht="12.75">
      <c r="A8" s="76" t="s">
        <v>18</v>
      </c>
      <c r="B8" s="77">
        <f t="shared" si="0"/>
        <v>-0.25745811197384555</v>
      </c>
      <c r="C8" s="211">
        <f>E8-'[1]Czech Republic'!C8</f>
        <v>-121</v>
      </c>
      <c r="D8" s="47">
        <f>F8-'[1]Czech Republic'!D8</f>
        <v>-872</v>
      </c>
      <c r="E8" s="227">
        <v>1817</v>
      </c>
      <c r="F8" s="175">
        <v>2447</v>
      </c>
      <c r="G8" s="175">
        <v>1191</v>
      </c>
      <c r="H8" s="9">
        <v>1389</v>
      </c>
      <c r="I8" s="47">
        <v>827</v>
      </c>
      <c r="J8" s="47">
        <v>925</v>
      </c>
      <c r="K8" s="47">
        <v>249</v>
      </c>
      <c r="L8" s="47">
        <v>519</v>
      </c>
      <c r="M8" s="47">
        <v>113</v>
      </c>
      <c r="N8" s="47">
        <v>241</v>
      </c>
      <c r="O8" s="47">
        <v>23</v>
      </c>
      <c r="P8" s="47">
        <v>400</v>
      </c>
      <c r="Q8" s="47">
        <v>159</v>
      </c>
      <c r="R8" s="79">
        <v>123</v>
      </c>
    </row>
    <row r="9" spans="1:18" ht="12.75">
      <c r="A9" s="41" t="s">
        <v>88</v>
      </c>
      <c r="B9" s="77">
        <f t="shared" si="0"/>
        <v>-0.6278420422816114</v>
      </c>
      <c r="C9" s="211">
        <f>E9-'[1]Czech Republic'!C9</f>
        <v>-332</v>
      </c>
      <c r="D9" s="47">
        <f>F9-'[1]Czech Republic'!D9</f>
        <v>-778</v>
      </c>
      <c r="E9" s="227">
        <v>933</v>
      </c>
      <c r="F9" s="175">
        <v>2507</v>
      </c>
      <c r="G9" s="175">
        <v>1321</v>
      </c>
      <c r="H9" s="9">
        <v>2166</v>
      </c>
      <c r="I9" s="47">
        <v>2376</v>
      </c>
      <c r="J9" s="47">
        <v>2128</v>
      </c>
      <c r="K9" s="47">
        <v>1347</v>
      </c>
      <c r="L9" s="47">
        <v>1498</v>
      </c>
      <c r="M9" s="47">
        <v>823</v>
      </c>
      <c r="N9" s="47">
        <v>964</v>
      </c>
      <c r="O9" s="47">
        <v>2146</v>
      </c>
      <c r="P9" s="47">
        <v>2080</v>
      </c>
      <c r="Q9" s="47">
        <v>1555</v>
      </c>
      <c r="R9" s="79">
        <v>1967</v>
      </c>
    </row>
    <row r="10" spans="1:18" ht="12.75">
      <c r="A10" s="76" t="s">
        <v>34</v>
      </c>
      <c r="B10" s="77">
        <f t="shared" si="0"/>
        <v>2.3846153846153846</v>
      </c>
      <c r="C10" s="211">
        <f>E10-'[1]Czech Republic'!C10</f>
        <v>33</v>
      </c>
      <c r="D10" s="47">
        <f>F10-'[1]Czech Republic'!D10</f>
        <v>-196</v>
      </c>
      <c r="E10" s="227">
        <v>88</v>
      </c>
      <c r="F10" s="175">
        <v>26</v>
      </c>
      <c r="G10" s="175">
        <v>35</v>
      </c>
      <c r="H10" s="9">
        <v>50</v>
      </c>
      <c r="I10" s="47">
        <v>104</v>
      </c>
      <c r="J10" s="47">
        <v>179</v>
      </c>
      <c r="K10" s="47">
        <v>109</v>
      </c>
      <c r="L10" s="47">
        <v>573</v>
      </c>
      <c r="M10" s="47">
        <v>157</v>
      </c>
      <c r="N10" s="47">
        <v>124</v>
      </c>
      <c r="O10" s="47">
        <v>241</v>
      </c>
      <c r="P10" s="47">
        <v>344</v>
      </c>
      <c r="Q10" s="47">
        <v>485</v>
      </c>
      <c r="R10" s="79">
        <v>280</v>
      </c>
    </row>
    <row r="11" spans="1:18" ht="13.5" thickBot="1">
      <c r="A11" s="119" t="s">
        <v>58</v>
      </c>
      <c r="B11" s="83">
        <f t="shared" si="0"/>
        <v>-0.33771594557407125</v>
      </c>
      <c r="C11" s="212">
        <f>E11-'[1]Czech Republic'!C11</f>
        <v>241</v>
      </c>
      <c r="D11" s="85">
        <f>F11-'[1]Czech Republic'!D11</f>
        <v>54</v>
      </c>
      <c r="E11" s="84">
        <v>4332</v>
      </c>
      <c r="F11" s="224">
        <v>6541</v>
      </c>
      <c r="G11" s="175">
        <v>2112</v>
      </c>
      <c r="H11" s="9">
        <v>7025</v>
      </c>
      <c r="I11" s="85">
        <v>7694</v>
      </c>
      <c r="J11" s="85">
        <v>5917</v>
      </c>
      <c r="K11" s="85">
        <v>5929</v>
      </c>
      <c r="L11" s="85">
        <v>4853</v>
      </c>
      <c r="M11" s="85">
        <v>2159</v>
      </c>
      <c r="N11" s="85">
        <v>3988</v>
      </c>
      <c r="O11" s="85">
        <v>6062</v>
      </c>
      <c r="P11" s="85">
        <v>7423</v>
      </c>
      <c r="Q11" s="85">
        <v>4622</v>
      </c>
      <c r="R11" s="86">
        <v>7300</v>
      </c>
    </row>
    <row r="12" spans="1:18" ht="13.5" thickBot="1">
      <c r="A12" s="121" t="s">
        <v>22</v>
      </c>
      <c r="B12" s="87">
        <f t="shared" si="0"/>
        <v>-0.3851417695131346</v>
      </c>
      <c r="C12" s="213">
        <f>E12-'[1]Czech Republic'!C12</f>
        <v>-9416</v>
      </c>
      <c r="D12" s="89">
        <f>F12-'[1]Czech Republic'!D12</f>
        <v>-2036</v>
      </c>
      <c r="E12" s="88">
        <f>SUM(E2:E11)</f>
        <v>40703</v>
      </c>
      <c r="F12" s="145">
        <v>66199</v>
      </c>
      <c r="G12" s="198">
        <v>41155</v>
      </c>
      <c r="H12" s="197">
        <f>SUM(H3:H11)</f>
        <v>42616</v>
      </c>
      <c r="I12" s="89">
        <f>SUM(I3:I11)</f>
        <v>55781</v>
      </c>
      <c r="J12" s="89">
        <f>SUM(J3:J11)</f>
        <v>49757</v>
      </c>
      <c r="K12" s="89">
        <f>SUM(K3:K11)</f>
        <v>39379</v>
      </c>
      <c r="L12" s="89">
        <f>SUM(L3:L11)</f>
        <v>38566</v>
      </c>
      <c r="M12" s="89">
        <f aca="true" t="shared" si="1" ref="M12:R12">SUM(M3:M11)</f>
        <v>26224</v>
      </c>
      <c r="N12" s="89">
        <f t="shared" si="1"/>
        <v>29695</v>
      </c>
      <c r="O12" s="89">
        <f t="shared" si="1"/>
        <v>42697</v>
      </c>
      <c r="P12" s="89">
        <f t="shared" si="1"/>
        <v>48667</v>
      </c>
      <c r="Q12" s="89">
        <f t="shared" si="1"/>
        <v>31931</v>
      </c>
      <c r="R12" s="112">
        <f t="shared" si="1"/>
        <v>39169</v>
      </c>
    </row>
    <row r="13" spans="2:16" s="93" customFormat="1" ht="12.75">
      <c r="B13" s="91"/>
      <c r="C13" s="91"/>
      <c r="D13" s="91"/>
      <c r="E13" s="228"/>
      <c r="F13" s="91"/>
      <c r="G13" s="91"/>
      <c r="H13" s="91"/>
      <c r="I13" s="74"/>
      <c r="J13" s="74"/>
      <c r="K13" s="74"/>
      <c r="L13" s="74"/>
      <c r="M13" s="74"/>
      <c r="N13" s="74"/>
      <c r="O13" s="74"/>
      <c r="P13" s="74"/>
    </row>
    <row r="14" spans="4:8" ht="13.5" thickBot="1">
      <c r="D14" s="93"/>
      <c r="H14" s="93"/>
    </row>
    <row r="15" spans="1:18" ht="13.5" thickBot="1">
      <c r="A15" s="38" t="s">
        <v>24</v>
      </c>
      <c r="B15" s="18" t="s">
        <v>176</v>
      </c>
      <c r="C15" s="185" t="s">
        <v>175</v>
      </c>
      <c r="D15" s="64" t="s">
        <v>168</v>
      </c>
      <c r="E15" s="35">
        <v>43800</v>
      </c>
      <c r="F15" s="19">
        <v>43435</v>
      </c>
      <c r="G15" s="19">
        <v>43070</v>
      </c>
      <c r="H15" s="19">
        <v>42705</v>
      </c>
      <c r="I15" s="66">
        <f>I1</f>
        <v>42339</v>
      </c>
      <c r="J15" s="66">
        <f>J1</f>
        <v>41974</v>
      </c>
      <c r="K15" s="66">
        <v>41609</v>
      </c>
      <c r="L15" s="66">
        <v>41244</v>
      </c>
      <c r="M15" s="66">
        <v>40878</v>
      </c>
      <c r="N15" s="66">
        <v>40513</v>
      </c>
      <c r="O15" s="66">
        <v>40148</v>
      </c>
      <c r="P15" s="66">
        <v>39783</v>
      </c>
      <c r="Q15" s="39">
        <v>39417</v>
      </c>
      <c r="R15" s="107">
        <v>39052</v>
      </c>
    </row>
    <row r="16" spans="1:18" ht="12.75">
      <c r="A16" s="41" t="s">
        <v>6</v>
      </c>
      <c r="B16" s="42">
        <f aca="true" t="shared" si="2" ref="B16:B21">(E16-F16)/F16</f>
        <v>0.9700374531835206</v>
      </c>
      <c r="C16" s="209">
        <f>E16-'[1]Czech Republic'!C16</f>
        <v>-180</v>
      </c>
      <c r="D16" s="80">
        <f>F16-'[1]Czech Republic'!D16</f>
        <v>-65</v>
      </c>
      <c r="E16" s="227">
        <v>2630</v>
      </c>
      <c r="F16" s="143">
        <v>1335</v>
      </c>
      <c r="G16" s="143">
        <v>1444</v>
      </c>
      <c r="H16" s="80">
        <v>1016</v>
      </c>
      <c r="I16" s="80">
        <v>2954</v>
      </c>
      <c r="J16" s="80">
        <v>368</v>
      </c>
      <c r="K16" s="80">
        <v>1537</v>
      </c>
      <c r="L16" s="80">
        <v>131</v>
      </c>
      <c r="M16" s="80">
        <v>705</v>
      </c>
      <c r="N16" s="80">
        <v>79</v>
      </c>
      <c r="O16" s="80">
        <v>141</v>
      </c>
      <c r="P16" s="80">
        <v>0</v>
      </c>
      <c r="Q16" s="80">
        <v>0</v>
      </c>
      <c r="R16" s="81">
        <v>20</v>
      </c>
    </row>
    <row r="17" spans="1:18" ht="12.75">
      <c r="A17" s="41" t="s">
        <v>41</v>
      </c>
      <c r="B17" s="42">
        <f t="shared" si="2"/>
        <v>0.5789473684210527</v>
      </c>
      <c r="C17" s="209">
        <f>E17-'[1]Czech Republic'!C17</f>
        <v>-15</v>
      </c>
      <c r="D17" s="80">
        <f>F17-'[1]Czech Republic'!D17</f>
        <v>-1</v>
      </c>
      <c r="E17" s="227">
        <v>30</v>
      </c>
      <c r="F17" s="143">
        <v>19</v>
      </c>
      <c r="G17" s="143">
        <v>0</v>
      </c>
      <c r="H17" s="80">
        <v>31</v>
      </c>
      <c r="I17" s="80">
        <v>47</v>
      </c>
      <c r="J17" s="80">
        <v>2</v>
      </c>
      <c r="K17" s="80">
        <v>84</v>
      </c>
      <c r="L17" s="80">
        <v>0</v>
      </c>
      <c r="M17" s="80">
        <v>57</v>
      </c>
      <c r="N17" s="80">
        <v>100</v>
      </c>
      <c r="O17" s="80">
        <v>10</v>
      </c>
      <c r="P17" s="80">
        <v>0</v>
      </c>
      <c r="Q17" s="80">
        <v>0</v>
      </c>
      <c r="R17" s="81">
        <v>35</v>
      </c>
    </row>
    <row r="18" spans="1:18" ht="12.75">
      <c r="A18" s="41" t="s">
        <v>155</v>
      </c>
      <c r="B18" s="42">
        <f t="shared" si="2"/>
        <v>-0.5206349206349207</v>
      </c>
      <c r="C18" s="209">
        <f>E18-'[1]Czech Republic'!C18</f>
        <v>-16</v>
      </c>
      <c r="D18" s="80">
        <f>F18-'[1]Czech Republic'!D18</f>
        <v>-44</v>
      </c>
      <c r="E18" s="227">
        <v>151</v>
      </c>
      <c r="F18" s="143">
        <v>315</v>
      </c>
      <c r="G18" s="143">
        <v>112</v>
      </c>
      <c r="H18" s="80">
        <v>170</v>
      </c>
      <c r="I18" s="80">
        <v>167</v>
      </c>
      <c r="J18" s="80">
        <v>70</v>
      </c>
      <c r="K18" s="80">
        <v>145</v>
      </c>
      <c r="L18" s="80">
        <v>143</v>
      </c>
      <c r="M18" s="80"/>
      <c r="N18" s="80"/>
      <c r="O18" s="80"/>
      <c r="P18" s="80"/>
      <c r="Q18" s="80"/>
      <c r="R18" s="81"/>
    </row>
    <row r="19" spans="1:18" ht="12.75">
      <c r="A19" s="41" t="s">
        <v>156</v>
      </c>
      <c r="B19" s="42">
        <f t="shared" si="2"/>
        <v>-0.18763326226012794</v>
      </c>
      <c r="C19" s="209">
        <f>E19-'[1]Czech Republic'!C19</f>
        <v>-603</v>
      </c>
      <c r="D19" s="80">
        <f>F19-'[1]Czech Republic'!D19</f>
        <v>-503</v>
      </c>
      <c r="E19" s="227">
        <v>381</v>
      </c>
      <c r="F19" s="143">
        <v>469</v>
      </c>
      <c r="G19" s="143">
        <v>154</v>
      </c>
      <c r="H19" s="80">
        <v>149</v>
      </c>
      <c r="I19" s="80">
        <v>1086</v>
      </c>
      <c r="J19" s="80">
        <v>60</v>
      </c>
      <c r="K19" s="80">
        <v>788</v>
      </c>
      <c r="L19" s="80">
        <v>484</v>
      </c>
      <c r="M19" s="80"/>
      <c r="N19" s="80"/>
      <c r="O19" s="80"/>
      <c r="P19" s="80"/>
      <c r="Q19" s="80"/>
      <c r="R19" s="81"/>
    </row>
    <row r="20" spans="1:19" ht="13.5" thickBot="1">
      <c r="A20" s="48" t="s">
        <v>5</v>
      </c>
      <c r="B20" s="42">
        <f t="shared" si="2"/>
        <v>-0.5238095238095238</v>
      </c>
      <c r="C20" s="209">
        <f>E20-'[1]Czech Republic'!C20</f>
        <v>-101</v>
      </c>
      <c r="D20" s="80">
        <f>F20-'[1]Czech Republic'!D20</f>
        <v>36</v>
      </c>
      <c r="E20" s="227">
        <v>100</v>
      </c>
      <c r="F20" s="143">
        <v>210</v>
      </c>
      <c r="G20" s="143">
        <v>9</v>
      </c>
      <c r="H20" s="115">
        <v>38</v>
      </c>
      <c r="I20" s="115">
        <v>39</v>
      </c>
      <c r="J20" s="115">
        <v>98</v>
      </c>
      <c r="K20" s="115">
        <v>140</v>
      </c>
      <c r="L20" s="115">
        <v>98</v>
      </c>
      <c r="M20" s="115">
        <v>464</v>
      </c>
      <c r="N20" s="115">
        <v>504</v>
      </c>
      <c r="O20" s="115">
        <v>536</v>
      </c>
      <c r="P20" s="115">
        <v>0</v>
      </c>
      <c r="Q20" s="115">
        <v>38</v>
      </c>
      <c r="R20" s="110">
        <v>101</v>
      </c>
      <c r="S20" s="94"/>
    </row>
    <row r="21" spans="1:19" ht="13.5" thickBot="1">
      <c r="A21" s="53" t="s">
        <v>93</v>
      </c>
      <c r="B21" s="54">
        <f t="shared" si="2"/>
        <v>0.4020442930153322</v>
      </c>
      <c r="C21" s="210">
        <f>E21-'[1]Czech Republic'!C21</f>
        <v>-915</v>
      </c>
      <c r="D21" s="111">
        <f>F21-'[1]Czech Republic'!D21</f>
        <v>-577</v>
      </c>
      <c r="E21" s="55">
        <f>SUM(E16:E20)</f>
        <v>3292</v>
      </c>
      <c r="F21" s="198">
        <v>2348</v>
      </c>
      <c r="G21" s="198">
        <v>1719</v>
      </c>
      <c r="H21" s="111">
        <f>SUM(H16:H20)</f>
        <v>1404</v>
      </c>
      <c r="I21" s="111">
        <f>SUM(I16:I20)</f>
        <v>4293</v>
      </c>
      <c r="J21" s="111">
        <f aca="true" t="shared" si="3" ref="J21:O21">SUM(J16:J20)</f>
        <v>598</v>
      </c>
      <c r="K21" s="111">
        <f t="shared" si="3"/>
        <v>2694</v>
      </c>
      <c r="L21" s="111">
        <f t="shared" si="3"/>
        <v>856</v>
      </c>
      <c r="M21" s="111">
        <f t="shared" si="3"/>
        <v>1226</v>
      </c>
      <c r="N21" s="111">
        <f t="shared" si="3"/>
        <v>683</v>
      </c>
      <c r="O21" s="111">
        <f t="shared" si="3"/>
        <v>687</v>
      </c>
      <c r="P21" s="111">
        <v>0</v>
      </c>
      <c r="Q21" s="56">
        <f>SUM(Q16:Q20)</f>
        <v>38</v>
      </c>
      <c r="R21" s="57">
        <f>SUM(R16:R20)</f>
        <v>156</v>
      </c>
      <c r="S21" s="94"/>
    </row>
    <row r="22" spans="9:16" ht="12.75">
      <c r="I22" s="37"/>
      <c r="J22" s="37"/>
      <c r="K22" s="37"/>
      <c r="L22" s="37"/>
      <c r="M22" s="37"/>
      <c r="N22" s="37"/>
      <c r="O22" s="37"/>
      <c r="P22" s="37"/>
    </row>
    <row r="23" spans="9:16" ht="12.75">
      <c r="I23" s="37"/>
      <c r="J23" s="37"/>
      <c r="K23" s="37"/>
      <c r="L23" s="37"/>
      <c r="M23" s="37"/>
      <c r="N23" s="37"/>
      <c r="O23" s="37"/>
      <c r="P23" s="37"/>
    </row>
    <row r="24" spans="9:16" ht="12.75">
      <c r="I24" s="37"/>
      <c r="J24" s="37"/>
      <c r="K24" s="37"/>
      <c r="L24" s="37"/>
      <c r="M24" s="37"/>
      <c r="N24" s="37"/>
      <c r="O24" s="37"/>
      <c r="P24" s="37"/>
    </row>
    <row r="25" spans="9:16" ht="12.75">
      <c r="I25" s="37"/>
      <c r="J25" s="37"/>
      <c r="K25" s="37"/>
      <c r="L25" s="37"/>
      <c r="M25" s="37"/>
      <c r="N25" s="37"/>
      <c r="O25" s="37"/>
      <c r="P25" s="37"/>
    </row>
    <row r="26" spans="9:16" ht="12.75">
      <c r="I26" s="37"/>
      <c r="J26" s="37"/>
      <c r="K26" s="37"/>
      <c r="L26" s="37"/>
      <c r="M26" s="37"/>
      <c r="N26" s="37"/>
      <c r="O26" s="37"/>
      <c r="P26" s="37"/>
    </row>
    <row r="27" spans="9:16" ht="12.75">
      <c r="I27" s="37"/>
      <c r="J27" s="37"/>
      <c r="K27" s="37"/>
      <c r="L27" s="37"/>
      <c r="M27" s="37"/>
      <c r="N27" s="37"/>
      <c r="O27" s="37"/>
      <c r="P27" s="37"/>
    </row>
    <row r="28" spans="9:16" ht="12.75">
      <c r="I28" s="37"/>
      <c r="J28" s="37"/>
      <c r="K28" s="37"/>
      <c r="L28" s="37"/>
      <c r="M28" s="37"/>
      <c r="N28" s="37"/>
      <c r="O28" s="37"/>
      <c r="P28" s="37"/>
    </row>
    <row r="29" spans="9:16" ht="12.75">
      <c r="I29" s="37"/>
      <c r="J29" s="37"/>
      <c r="K29" s="37"/>
      <c r="L29" s="37"/>
      <c r="M29" s="37"/>
      <c r="N29" s="37"/>
      <c r="O29" s="37"/>
      <c r="P29" s="37"/>
    </row>
    <row r="30" spans="9:16" ht="12.75">
      <c r="I30" s="37"/>
      <c r="J30" s="37"/>
      <c r="K30" s="37"/>
      <c r="L30" s="37"/>
      <c r="M30" s="37"/>
      <c r="N30" s="37"/>
      <c r="O30" s="37"/>
      <c r="P30" s="37"/>
    </row>
    <row r="31" spans="9:16" ht="12.75">
      <c r="I31" s="37"/>
      <c r="J31" s="37"/>
      <c r="K31" s="37"/>
      <c r="L31" s="37"/>
      <c r="M31" s="37"/>
      <c r="N31" s="37"/>
      <c r="O31" s="37"/>
      <c r="P31" s="37"/>
    </row>
    <row r="32" spans="9:16" ht="12.75">
      <c r="I32" s="37"/>
      <c r="J32" s="37"/>
      <c r="K32" s="37"/>
      <c r="L32" s="37"/>
      <c r="M32" s="37"/>
      <c r="N32" s="37"/>
      <c r="O32" s="37"/>
      <c r="P32" s="37"/>
    </row>
    <row r="33" spans="9:16" ht="12.75">
      <c r="I33" s="37"/>
      <c r="J33" s="37"/>
      <c r="K33" s="37"/>
      <c r="L33" s="37"/>
      <c r="M33" s="37"/>
      <c r="N33" s="37"/>
      <c r="O33" s="37"/>
      <c r="P33" s="37"/>
    </row>
    <row r="34" spans="9:16" ht="12.75">
      <c r="I34" s="37"/>
      <c r="J34" s="37"/>
      <c r="K34" s="37"/>
      <c r="L34" s="37"/>
      <c r="M34" s="37"/>
      <c r="N34" s="37"/>
      <c r="O34" s="37"/>
      <c r="P34" s="37"/>
    </row>
    <row r="35" spans="9:16" ht="12.75">
      <c r="I35" s="37"/>
      <c r="J35" s="37"/>
      <c r="K35" s="37"/>
      <c r="L35" s="37"/>
      <c r="M35" s="37"/>
      <c r="N35" s="37"/>
      <c r="O35" s="37"/>
      <c r="P35" s="37"/>
    </row>
    <row r="36" spans="9:16" ht="12.75">
      <c r="I36" s="37"/>
      <c r="J36" s="37"/>
      <c r="K36" s="37"/>
      <c r="L36" s="37"/>
      <c r="M36" s="37"/>
      <c r="N36" s="37"/>
      <c r="O36" s="37"/>
      <c r="P36" s="37"/>
    </row>
    <row r="37" spans="9:16" ht="12.75">
      <c r="I37" s="37"/>
      <c r="J37" s="37"/>
      <c r="K37" s="37"/>
      <c r="L37" s="37"/>
      <c r="M37" s="37"/>
      <c r="N37" s="37"/>
      <c r="O37" s="37"/>
      <c r="P37" s="37"/>
    </row>
    <row r="38" spans="9:16" ht="12.75">
      <c r="I38" s="37"/>
      <c r="J38" s="37"/>
      <c r="K38" s="37"/>
      <c r="L38" s="37"/>
      <c r="M38" s="37"/>
      <c r="N38" s="37"/>
      <c r="O38" s="37"/>
      <c r="P38" s="37"/>
    </row>
    <row r="39" spans="9:16" ht="12.75">
      <c r="I39" s="37"/>
      <c r="J39" s="37"/>
      <c r="K39" s="37"/>
      <c r="L39" s="37"/>
      <c r="M39" s="37"/>
      <c r="N39" s="37"/>
      <c r="O39" s="37"/>
      <c r="P39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4.7109375" style="37" customWidth="1"/>
    <col min="2" max="2" width="10.7109375" style="37" customWidth="1"/>
    <col min="3" max="4" width="11.57421875" style="37" bestFit="1" customWidth="1"/>
    <col min="5" max="5" width="11.57421875" style="37" customWidth="1"/>
    <col min="6" max="7" width="10.7109375" style="93" customWidth="1"/>
    <col min="8" max="18" width="10.140625" style="37" bestFit="1" customWidth="1"/>
    <col min="19" max="16384" width="9.140625" style="37" customWidth="1"/>
  </cols>
  <sheetData>
    <row r="1" spans="1:18" ht="13.5" thickBot="1">
      <c r="A1" s="38" t="s">
        <v>23</v>
      </c>
      <c r="B1" s="18" t="s">
        <v>176</v>
      </c>
      <c r="C1" s="185" t="s">
        <v>175</v>
      </c>
      <c r="D1" s="64" t="s">
        <v>168</v>
      </c>
      <c r="E1" s="35">
        <v>43800</v>
      </c>
      <c r="F1" s="19">
        <v>43435</v>
      </c>
      <c r="G1" s="19">
        <v>43070</v>
      </c>
      <c r="H1" s="19">
        <v>42705</v>
      </c>
      <c r="I1" s="66">
        <v>42339</v>
      </c>
      <c r="J1" s="66">
        <v>41974</v>
      </c>
      <c r="K1" s="66">
        <v>41609</v>
      </c>
      <c r="L1" s="66">
        <v>41244</v>
      </c>
      <c r="M1" s="66">
        <v>40878</v>
      </c>
      <c r="N1" s="66">
        <v>40513</v>
      </c>
      <c r="O1" s="66">
        <v>40148</v>
      </c>
      <c r="P1" s="66">
        <v>39783</v>
      </c>
      <c r="Q1" s="39">
        <v>39417</v>
      </c>
      <c r="R1" s="107">
        <v>39052</v>
      </c>
    </row>
    <row r="2" spans="1:18" ht="12.75">
      <c r="A2" s="41" t="s">
        <v>3</v>
      </c>
      <c r="B2" s="42">
        <f>(E2-F2)/F2</f>
        <v>-0.618421052631579</v>
      </c>
      <c r="C2" s="209">
        <f>E2-'[1]Denmark'!C2</f>
        <v>-61</v>
      </c>
      <c r="D2" s="80">
        <f>F2-'[1]Denmark'!D2</f>
        <v>-79</v>
      </c>
      <c r="E2" s="43">
        <v>29</v>
      </c>
      <c r="F2" s="80">
        <v>76</v>
      </c>
      <c r="G2" s="80">
        <v>57</v>
      </c>
      <c r="H2" s="80">
        <v>80</v>
      </c>
      <c r="I2" s="80">
        <v>132</v>
      </c>
      <c r="J2" s="80">
        <v>100</v>
      </c>
      <c r="K2" s="80">
        <v>86</v>
      </c>
      <c r="L2" s="80">
        <v>105</v>
      </c>
      <c r="M2" s="80">
        <v>170</v>
      </c>
      <c r="N2" s="80">
        <v>146</v>
      </c>
      <c r="O2" s="80">
        <v>124</v>
      </c>
      <c r="P2" s="80">
        <v>335</v>
      </c>
      <c r="Q2" s="44">
        <v>234</v>
      </c>
      <c r="R2" s="126">
        <v>147</v>
      </c>
    </row>
    <row r="3" spans="1:18" ht="12.75">
      <c r="A3" s="41" t="s">
        <v>107</v>
      </c>
      <c r="B3" s="42">
        <f aca="true" t="shared" si="0" ref="B3:B20">(E3-F3)/F3</f>
        <v>-0.12300683371298406</v>
      </c>
      <c r="C3" s="209">
        <f>E3-'[1]Denmark'!C3</f>
        <v>-16</v>
      </c>
      <c r="D3" s="80">
        <f>F3-'[1]Denmark'!D3</f>
        <v>-37</v>
      </c>
      <c r="E3" s="43">
        <v>385</v>
      </c>
      <c r="F3" s="80">
        <v>439</v>
      </c>
      <c r="G3" s="80">
        <v>376</v>
      </c>
      <c r="H3" s="80">
        <v>568</v>
      </c>
      <c r="I3" s="80">
        <v>491</v>
      </c>
      <c r="J3" s="80">
        <v>593</v>
      </c>
      <c r="K3" s="80">
        <v>575</v>
      </c>
      <c r="L3" s="80">
        <v>447</v>
      </c>
      <c r="M3" s="80">
        <v>536</v>
      </c>
      <c r="N3" s="80">
        <v>399</v>
      </c>
      <c r="O3" s="80">
        <v>365</v>
      </c>
      <c r="P3" s="80">
        <v>223</v>
      </c>
      <c r="Q3" s="44"/>
      <c r="R3" s="126"/>
    </row>
    <row r="4" spans="1:18" ht="12.75">
      <c r="A4" s="41" t="s">
        <v>4</v>
      </c>
      <c r="B4" s="42">
        <f t="shared" si="0"/>
        <v>-0.4885844748858447</v>
      </c>
      <c r="C4" s="209">
        <f>E4-'[1]Denmark'!C4</f>
        <v>-84</v>
      </c>
      <c r="D4" s="80">
        <f>F4-'[1]Denmark'!D4</f>
        <v>-132</v>
      </c>
      <c r="E4" s="43">
        <v>336</v>
      </c>
      <c r="F4" s="80">
        <v>657</v>
      </c>
      <c r="G4" s="80">
        <v>313</v>
      </c>
      <c r="H4" s="80">
        <v>532</v>
      </c>
      <c r="I4" s="80">
        <v>656</v>
      </c>
      <c r="J4" s="80">
        <v>577</v>
      </c>
      <c r="K4" s="80">
        <v>473</v>
      </c>
      <c r="L4" s="80">
        <v>373</v>
      </c>
      <c r="M4" s="80">
        <v>437</v>
      </c>
      <c r="N4" s="80">
        <v>549</v>
      </c>
      <c r="O4" s="80">
        <v>388</v>
      </c>
      <c r="P4" s="80">
        <v>565</v>
      </c>
      <c r="Q4" s="44">
        <v>1343</v>
      </c>
      <c r="R4" s="126">
        <v>837</v>
      </c>
    </row>
    <row r="5" spans="1:18" ht="12.75">
      <c r="A5" s="41" t="s">
        <v>1</v>
      </c>
      <c r="B5" s="42">
        <f t="shared" si="0"/>
        <v>-0.23143208863356585</v>
      </c>
      <c r="C5" s="209">
        <f>E5-'[1]Denmark'!C5</f>
        <v>-634</v>
      </c>
      <c r="D5" s="80">
        <f>F5-'[1]Denmark'!D5</f>
        <v>-775</v>
      </c>
      <c r="E5" s="43">
        <v>3746</v>
      </c>
      <c r="F5" s="80">
        <v>4874</v>
      </c>
      <c r="G5" s="80">
        <v>2674</v>
      </c>
      <c r="H5" s="80">
        <v>3959</v>
      </c>
      <c r="I5" s="80">
        <v>3901</v>
      </c>
      <c r="J5" s="80">
        <v>3803</v>
      </c>
      <c r="K5" s="80">
        <v>3352</v>
      </c>
      <c r="L5" s="80">
        <v>2437</v>
      </c>
      <c r="M5" s="80">
        <v>3308</v>
      </c>
      <c r="N5" s="80">
        <v>2420</v>
      </c>
      <c r="O5" s="80">
        <v>3063</v>
      </c>
      <c r="P5" s="80">
        <v>3688</v>
      </c>
      <c r="Q5" s="44">
        <v>2505</v>
      </c>
      <c r="R5" s="126">
        <v>2069</v>
      </c>
    </row>
    <row r="6" spans="1:18" ht="12.75">
      <c r="A6" s="41" t="s">
        <v>11</v>
      </c>
      <c r="B6" s="42">
        <f t="shared" si="0"/>
        <v>-0.6875</v>
      </c>
      <c r="C6" s="209">
        <f>E6-'[1]Denmark'!C6</f>
        <v>0</v>
      </c>
      <c r="D6" s="80">
        <f>F6-'[1]Denmark'!D6</f>
        <v>-4</v>
      </c>
      <c r="E6" s="43">
        <v>5</v>
      </c>
      <c r="F6" s="80">
        <v>16</v>
      </c>
      <c r="G6" s="80">
        <v>24</v>
      </c>
      <c r="H6" s="80">
        <v>17</v>
      </c>
      <c r="I6" s="80">
        <v>17</v>
      </c>
      <c r="J6" s="80"/>
      <c r="K6" s="80">
        <v>29</v>
      </c>
      <c r="L6" s="80">
        <v>8</v>
      </c>
      <c r="M6" s="80">
        <v>0</v>
      </c>
      <c r="N6" s="80">
        <v>3</v>
      </c>
      <c r="O6" s="80">
        <v>0</v>
      </c>
      <c r="P6" s="80">
        <v>5</v>
      </c>
      <c r="Q6" s="44"/>
      <c r="R6" s="126"/>
    </row>
    <row r="7" spans="1:18" ht="12.75">
      <c r="A7" s="41" t="s">
        <v>8</v>
      </c>
      <c r="B7" s="42">
        <f t="shared" si="0"/>
        <v>-0.6039603960396039</v>
      </c>
      <c r="C7" s="209">
        <f>E7-'[1]Denmark'!C7</f>
        <v>-33</v>
      </c>
      <c r="D7" s="80">
        <f>F7-'[1]Denmark'!D7</f>
        <v>-1</v>
      </c>
      <c r="E7" s="43">
        <v>240</v>
      </c>
      <c r="F7" s="80">
        <v>606</v>
      </c>
      <c r="G7" s="80">
        <v>314</v>
      </c>
      <c r="H7" s="80">
        <v>562</v>
      </c>
      <c r="I7" s="80">
        <v>425</v>
      </c>
      <c r="J7" s="80">
        <v>392</v>
      </c>
      <c r="K7" s="80">
        <v>335</v>
      </c>
      <c r="L7" s="80">
        <v>184</v>
      </c>
      <c r="M7" s="80">
        <v>262</v>
      </c>
      <c r="N7" s="80">
        <v>259</v>
      </c>
      <c r="O7" s="80">
        <v>284</v>
      </c>
      <c r="P7" s="80">
        <v>45</v>
      </c>
      <c r="Q7" s="44"/>
      <c r="R7" s="126"/>
    </row>
    <row r="8" spans="1:18" ht="12.75">
      <c r="A8" s="41" t="s">
        <v>13</v>
      </c>
      <c r="B8" s="42"/>
      <c r="C8" s="209">
        <f>E8-'[1]Denmark'!C8</f>
        <v>0</v>
      </c>
      <c r="D8" s="80">
        <f>F8-'[1]Denmark'!D8</f>
        <v>0</v>
      </c>
      <c r="E8" s="43"/>
      <c r="F8" s="80">
        <v>0</v>
      </c>
      <c r="G8" s="80">
        <v>0</v>
      </c>
      <c r="H8" s="80">
        <v>0</v>
      </c>
      <c r="I8" s="80">
        <v>4</v>
      </c>
      <c r="J8" s="80"/>
      <c r="K8" s="80">
        <v>10</v>
      </c>
      <c r="L8" s="80">
        <v>60</v>
      </c>
      <c r="M8" s="80">
        <v>84</v>
      </c>
      <c r="N8" s="80">
        <v>62</v>
      </c>
      <c r="O8" s="80">
        <v>116</v>
      </c>
      <c r="P8" s="80">
        <v>399</v>
      </c>
      <c r="Q8" s="44">
        <v>331</v>
      </c>
      <c r="R8" s="126">
        <v>405</v>
      </c>
    </row>
    <row r="9" spans="1:18" ht="12.75">
      <c r="A9" s="41" t="s">
        <v>16</v>
      </c>
      <c r="B9" s="42"/>
      <c r="C9" s="209">
        <f>E9-'[1]Denmark'!C9</f>
        <v>-4</v>
      </c>
      <c r="D9" s="80"/>
      <c r="E9" s="43">
        <v>10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44"/>
      <c r="R9" s="126"/>
    </row>
    <row r="10" spans="1:18" ht="12.75">
      <c r="A10" s="41" t="s">
        <v>14</v>
      </c>
      <c r="B10" s="42">
        <f t="shared" si="0"/>
        <v>-1</v>
      </c>
      <c r="C10" s="209">
        <f>E10-'[1]Denmark'!C10</f>
        <v>-60</v>
      </c>
      <c r="D10" s="80">
        <f>F10-'[1]Denmark'!D10</f>
        <v>-150</v>
      </c>
      <c r="E10" s="43">
        <v>0</v>
      </c>
      <c r="F10" s="80">
        <v>287</v>
      </c>
      <c r="G10" s="80">
        <v>27</v>
      </c>
      <c r="H10" s="80">
        <v>299</v>
      </c>
      <c r="I10" s="80">
        <v>238</v>
      </c>
      <c r="J10" s="80">
        <v>318</v>
      </c>
      <c r="K10" s="80">
        <v>274</v>
      </c>
      <c r="L10" s="80">
        <v>100</v>
      </c>
      <c r="M10" s="80">
        <v>316</v>
      </c>
      <c r="N10" s="80">
        <v>337</v>
      </c>
      <c r="O10" s="80">
        <v>381</v>
      </c>
      <c r="P10" s="80">
        <v>784</v>
      </c>
      <c r="Q10" s="44"/>
      <c r="R10" s="126"/>
    </row>
    <row r="11" spans="1:19" ht="12.75">
      <c r="A11" s="41" t="s">
        <v>9</v>
      </c>
      <c r="B11" s="42">
        <f t="shared" si="0"/>
        <v>0.07142857142857142</v>
      </c>
      <c r="C11" s="209">
        <f>E11-'[1]Denmark'!C11</f>
        <v>0</v>
      </c>
      <c r="D11" s="80">
        <f>F11-'[1]Denmark'!D11</f>
        <v>0</v>
      </c>
      <c r="E11" s="43">
        <v>15</v>
      </c>
      <c r="F11" s="80">
        <v>14</v>
      </c>
      <c r="G11" s="80">
        <v>17</v>
      </c>
      <c r="H11" s="80"/>
      <c r="I11" s="80"/>
      <c r="J11" s="80"/>
      <c r="K11" s="80">
        <v>21</v>
      </c>
      <c r="L11" s="80">
        <v>5</v>
      </c>
      <c r="M11" s="80">
        <v>11</v>
      </c>
      <c r="N11" s="80">
        <v>16</v>
      </c>
      <c r="O11" s="80">
        <v>34</v>
      </c>
      <c r="P11" s="80">
        <v>34</v>
      </c>
      <c r="Q11" s="44"/>
      <c r="R11" s="126"/>
      <c r="S11" s="94"/>
    </row>
    <row r="12" spans="1:18" ht="12.75">
      <c r="A12" s="41" t="s">
        <v>109</v>
      </c>
      <c r="B12" s="42">
        <f t="shared" si="0"/>
        <v>-0.8319244157135753</v>
      </c>
      <c r="C12" s="209">
        <f>E12-'[1]Denmark'!C12</f>
        <v>-537</v>
      </c>
      <c r="D12" s="80">
        <f>F12-'[1]Denmark'!D12</f>
        <v>-1159</v>
      </c>
      <c r="E12" s="43">
        <v>338</v>
      </c>
      <c r="F12" s="80">
        <v>2011</v>
      </c>
      <c r="G12" s="80">
        <v>754</v>
      </c>
      <c r="H12" s="80">
        <v>2380</v>
      </c>
      <c r="I12" s="80">
        <v>2215</v>
      </c>
      <c r="J12" s="80">
        <v>1333</v>
      </c>
      <c r="K12" s="80">
        <v>2003</v>
      </c>
      <c r="L12" s="80">
        <v>814</v>
      </c>
      <c r="M12" s="80">
        <v>1115</v>
      </c>
      <c r="N12" s="80">
        <v>1185</v>
      </c>
      <c r="O12" s="80">
        <v>1063</v>
      </c>
      <c r="P12" s="80">
        <v>1923</v>
      </c>
      <c r="Q12" s="44"/>
      <c r="R12" s="126"/>
    </row>
    <row r="13" spans="1:19" ht="12.75">
      <c r="A13" s="41" t="s">
        <v>26</v>
      </c>
      <c r="B13" s="42">
        <f t="shared" si="0"/>
        <v>-1</v>
      </c>
      <c r="C13" s="209">
        <f>E13-'[1]Denmark'!C13</f>
        <v>0</v>
      </c>
      <c r="D13" s="80">
        <f>F13-'[1]Denmark'!D13</f>
        <v>51</v>
      </c>
      <c r="E13" s="43">
        <v>0</v>
      </c>
      <c r="F13" s="80">
        <v>51</v>
      </c>
      <c r="G13" s="80">
        <v>32</v>
      </c>
      <c r="H13" s="80">
        <v>35</v>
      </c>
      <c r="I13" s="80">
        <v>22</v>
      </c>
      <c r="J13" s="80">
        <v>45</v>
      </c>
      <c r="K13" s="80">
        <v>43</v>
      </c>
      <c r="L13" s="80"/>
      <c r="M13" s="80"/>
      <c r="N13" s="80"/>
      <c r="O13" s="80">
        <v>165</v>
      </c>
      <c r="P13" s="80">
        <v>15</v>
      </c>
      <c r="Q13" s="44"/>
      <c r="R13" s="126"/>
      <c r="S13" s="94"/>
    </row>
    <row r="14" spans="1:18" ht="12.75">
      <c r="A14" s="41" t="s">
        <v>25</v>
      </c>
      <c r="B14" s="42">
        <f t="shared" si="0"/>
        <v>-0.5742857142857143</v>
      </c>
      <c r="C14" s="209">
        <f>E14-'[1]Denmark'!C14</f>
        <v>-93</v>
      </c>
      <c r="D14" s="80">
        <f>F14-'[1]Denmark'!D14</f>
        <v>-98</v>
      </c>
      <c r="E14" s="43">
        <v>1192</v>
      </c>
      <c r="F14" s="80">
        <v>2800</v>
      </c>
      <c r="G14" s="80">
        <v>1985</v>
      </c>
      <c r="H14" s="80">
        <v>2851</v>
      </c>
      <c r="I14" s="80">
        <v>2420</v>
      </c>
      <c r="J14" s="80">
        <v>2641</v>
      </c>
      <c r="K14" s="80">
        <v>2298</v>
      </c>
      <c r="L14" s="80">
        <v>1958</v>
      </c>
      <c r="M14" s="80">
        <v>2688</v>
      </c>
      <c r="N14" s="80">
        <v>2444</v>
      </c>
      <c r="O14" s="80">
        <v>3208</v>
      </c>
      <c r="P14" s="80">
        <v>3980</v>
      </c>
      <c r="Q14" s="44">
        <v>3659</v>
      </c>
      <c r="R14" s="126">
        <v>3252</v>
      </c>
    </row>
    <row r="15" spans="1:18" ht="12.75">
      <c r="A15" s="41" t="s">
        <v>108</v>
      </c>
      <c r="B15" s="42">
        <f t="shared" si="0"/>
        <v>-0.5251798561151079</v>
      </c>
      <c r="C15" s="209">
        <f>E15-'[1]Denmark'!C15</f>
        <v>-60</v>
      </c>
      <c r="D15" s="80">
        <f>F15-'[1]Denmark'!D15</f>
        <v>-111</v>
      </c>
      <c r="E15" s="43">
        <v>66</v>
      </c>
      <c r="F15" s="80">
        <v>139</v>
      </c>
      <c r="G15" s="80">
        <v>86</v>
      </c>
      <c r="H15" s="80">
        <v>105</v>
      </c>
      <c r="I15" s="80">
        <v>196</v>
      </c>
      <c r="J15" s="80">
        <v>176</v>
      </c>
      <c r="K15" s="80">
        <v>149</v>
      </c>
      <c r="L15" s="80">
        <v>144</v>
      </c>
      <c r="M15" s="80">
        <v>232</v>
      </c>
      <c r="N15" s="80">
        <v>169</v>
      </c>
      <c r="O15" s="80">
        <v>174</v>
      </c>
      <c r="P15" s="80">
        <v>295</v>
      </c>
      <c r="Q15" s="44"/>
      <c r="R15" s="126"/>
    </row>
    <row r="16" spans="1:18" ht="12.75">
      <c r="A16" s="41" t="s">
        <v>12</v>
      </c>
      <c r="B16" s="42"/>
      <c r="C16" s="209">
        <f>E16-'[1]Denmark'!C16</f>
        <v>0</v>
      </c>
      <c r="D16" s="80">
        <f>F16-'[1]Denmark'!D16</f>
        <v>0</v>
      </c>
      <c r="E16" s="43"/>
      <c r="F16" s="80"/>
      <c r="G16" s="80"/>
      <c r="H16" s="80"/>
      <c r="I16" s="80"/>
      <c r="J16" s="80"/>
      <c r="K16" s="80">
        <v>33</v>
      </c>
      <c r="L16" s="80">
        <v>0</v>
      </c>
      <c r="M16" s="80"/>
      <c r="N16" s="80"/>
      <c r="O16" s="80">
        <v>42</v>
      </c>
      <c r="P16" s="80">
        <v>46</v>
      </c>
      <c r="Q16" s="44"/>
      <c r="R16" s="126"/>
    </row>
    <row r="17" spans="1:18" ht="12.75">
      <c r="A17" s="41" t="s">
        <v>34</v>
      </c>
      <c r="B17" s="42">
        <f t="shared" si="0"/>
        <v>-0.2222222222222222</v>
      </c>
      <c r="C17" s="209">
        <f>E17-'[1]Denmark'!C17</f>
        <v>-7</v>
      </c>
      <c r="D17" s="80">
        <f>F17-'[1]Denmark'!D17</f>
        <v>-2</v>
      </c>
      <c r="E17" s="43">
        <v>14</v>
      </c>
      <c r="F17" s="80">
        <v>18</v>
      </c>
      <c r="G17" s="80">
        <v>0</v>
      </c>
      <c r="H17" s="80">
        <v>26</v>
      </c>
      <c r="I17" s="80">
        <v>5</v>
      </c>
      <c r="J17" s="80">
        <v>23</v>
      </c>
      <c r="K17" s="80">
        <v>22</v>
      </c>
      <c r="L17" s="80">
        <v>12</v>
      </c>
      <c r="M17" s="80">
        <v>11</v>
      </c>
      <c r="N17" s="80"/>
      <c r="O17" s="80"/>
      <c r="P17" s="80"/>
      <c r="Q17" s="44"/>
      <c r="R17" s="126"/>
    </row>
    <row r="18" spans="1:18" ht="12.75">
      <c r="A18" s="41" t="s">
        <v>86</v>
      </c>
      <c r="B18" s="42">
        <f t="shared" si="0"/>
        <v>-0.17039106145251395</v>
      </c>
      <c r="C18" s="209">
        <f>E18-'[1]Denmark'!C18</f>
        <v>-99</v>
      </c>
      <c r="D18" s="80">
        <f>F18-'[1]Denmark'!D18</f>
        <v>152</v>
      </c>
      <c r="E18" s="43">
        <v>1782</v>
      </c>
      <c r="F18" s="80">
        <v>2148</v>
      </c>
      <c r="G18" s="80">
        <v>1064</v>
      </c>
      <c r="H18" s="80">
        <v>1723</v>
      </c>
      <c r="I18" s="80">
        <v>1258</v>
      </c>
      <c r="J18" s="80">
        <v>1083</v>
      </c>
      <c r="K18" s="80">
        <v>1148</v>
      </c>
      <c r="L18" s="80">
        <v>929</v>
      </c>
      <c r="M18" s="80">
        <v>515</v>
      </c>
      <c r="N18" s="80">
        <v>460</v>
      </c>
      <c r="O18" s="80">
        <v>465</v>
      </c>
      <c r="P18" s="80">
        <v>265</v>
      </c>
      <c r="Q18" s="44"/>
      <c r="R18" s="126"/>
    </row>
    <row r="19" spans="1:18" ht="13.5" thickBot="1">
      <c r="A19" s="41" t="s">
        <v>5</v>
      </c>
      <c r="B19" s="42">
        <f t="shared" si="0"/>
        <v>0.5272727272727272</v>
      </c>
      <c r="C19" s="209">
        <f>E19-'[1]Denmark'!C19</f>
        <v>-283</v>
      </c>
      <c r="D19" s="80">
        <f>F19-'[1]Denmark'!D19</f>
        <v>-311</v>
      </c>
      <c r="E19" s="43">
        <v>1008</v>
      </c>
      <c r="F19" s="80">
        <v>660</v>
      </c>
      <c r="G19" s="80">
        <v>157</v>
      </c>
      <c r="H19" s="80">
        <v>419</v>
      </c>
      <c r="I19" s="80">
        <v>307</v>
      </c>
      <c r="J19" s="80">
        <v>197</v>
      </c>
      <c r="K19" s="80">
        <v>254</v>
      </c>
      <c r="L19" s="80">
        <v>218</v>
      </c>
      <c r="M19" s="80">
        <v>294</v>
      </c>
      <c r="N19" s="80">
        <v>109</v>
      </c>
      <c r="O19" s="80">
        <v>565</v>
      </c>
      <c r="P19" s="80">
        <v>734</v>
      </c>
      <c r="Q19" s="44">
        <f>1785+6</f>
        <v>1791</v>
      </c>
      <c r="R19" s="126">
        <v>1548</v>
      </c>
    </row>
    <row r="20" spans="1:18" ht="13.5" thickBot="1">
      <c r="A20" s="38" t="s">
        <v>93</v>
      </c>
      <c r="B20" s="54">
        <f t="shared" si="0"/>
        <v>-0.3805082454717491</v>
      </c>
      <c r="C20" s="210">
        <f>E20-'[1]Denmark'!C20</f>
        <v>-1971</v>
      </c>
      <c r="D20" s="111">
        <f>F20-'[1]Denmark'!D20</f>
        <v>-2656</v>
      </c>
      <c r="E20" s="55">
        <f>SUM(E2:E19)</f>
        <v>9166</v>
      </c>
      <c r="F20" s="111">
        <v>14796</v>
      </c>
      <c r="G20" s="111">
        <v>7880</v>
      </c>
      <c r="H20" s="111">
        <f>SUM(H2:H19)</f>
        <v>13556</v>
      </c>
      <c r="I20" s="111">
        <f>SUM(I2:I19)</f>
        <v>12287</v>
      </c>
      <c r="J20" s="111">
        <f>SUM(J2:J19)</f>
        <v>11281</v>
      </c>
      <c r="K20" s="111">
        <f>SUM(K2:K19)</f>
        <v>11105</v>
      </c>
      <c r="L20" s="111">
        <f>SUM(L2:L19)</f>
        <v>7794</v>
      </c>
      <c r="M20" s="111">
        <f aca="true" t="shared" si="1" ref="M20:R20">SUM(M2:M19)</f>
        <v>9979</v>
      </c>
      <c r="N20" s="111">
        <f t="shared" si="1"/>
        <v>8558</v>
      </c>
      <c r="O20" s="111">
        <f t="shared" si="1"/>
        <v>10437</v>
      </c>
      <c r="P20" s="111">
        <f t="shared" si="1"/>
        <v>13336</v>
      </c>
      <c r="Q20" s="56">
        <f t="shared" si="1"/>
        <v>9863</v>
      </c>
      <c r="R20" s="57">
        <f t="shared" si="1"/>
        <v>8258</v>
      </c>
    </row>
    <row r="21" spans="4:8" ht="12.75">
      <c r="D21" s="93"/>
      <c r="E21" s="93"/>
      <c r="H21" s="93"/>
    </row>
    <row r="22" spans="2:18" ht="13.5" thickBot="1">
      <c r="B22" s="40"/>
      <c r="C22" s="40"/>
      <c r="D22" s="137"/>
      <c r="E22" s="137"/>
      <c r="F22" s="137"/>
      <c r="G22" s="137"/>
      <c r="H22" s="137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s="40" customFormat="1" ht="13.5" thickBot="1">
      <c r="A23" s="38" t="s">
        <v>110</v>
      </c>
      <c r="B23" s="18" t="s">
        <v>176</v>
      </c>
      <c r="C23" s="185" t="s">
        <v>175</v>
      </c>
      <c r="D23" s="64" t="s">
        <v>168</v>
      </c>
      <c r="E23" s="35">
        <v>43800</v>
      </c>
      <c r="F23" s="19">
        <v>43435</v>
      </c>
      <c r="G23" s="19">
        <v>43070</v>
      </c>
      <c r="H23" s="19">
        <v>42705</v>
      </c>
      <c r="I23" s="66">
        <f>I1</f>
        <v>42339</v>
      </c>
      <c r="J23" s="66">
        <f>J1</f>
        <v>41974</v>
      </c>
      <c r="K23" s="66">
        <v>41609</v>
      </c>
      <c r="L23" s="66">
        <v>41244</v>
      </c>
      <c r="M23" s="66">
        <v>40878</v>
      </c>
      <c r="N23" s="66">
        <v>40513</v>
      </c>
      <c r="O23" s="66">
        <v>40148</v>
      </c>
      <c r="P23" s="66">
        <v>39783</v>
      </c>
      <c r="Q23" s="39">
        <v>39417</v>
      </c>
      <c r="R23" s="107">
        <v>39052</v>
      </c>
    </row>
    <row r="24" spans="1:18" ht="12.75">
      <c r="A24" s="41" t="s">
        <v>6</v>
      </c>
      <c r="B24" s="42">
        <f>(E24-F24)/F24</f>
        <v>-0.4864864864864865</v>
      </c>
      <c r="C24" s="209">
        <f>E24-'[1]Denmark'!C23</f>
        <v>-43656</v>
      </c>
      <c r="D24" s="80">
        <f>F24-'[1]Denmark'!D23</f>
        <v>-43183</v>
      </c>
      <c r="E24" s="43">
        <v>114</v>
      </c>
      <c r="F24" s="80">
        <v>222</v>
      </c>
      <c r="G24" s="80">
        <v>0</v>
      </c>
      <c r="H24" s="80">
        <v>108</v>
      </c>
      <c r="I24" s="80">
        <v>264</v>
      </c>
      <c r="J24" s="80">
        <v>75</v>
      </c>
      <c r="K24" s="80">
        <v>560</v>
      </c>
      <c r="L24" s="80">
        <v>35</v>
      </c>
      <c r="M24" s="80">
        <v>252</v>
      </c>
      <c r="N24" s="80">
        <v>41</v>
      </c>
      <c r="O24" s="80">
        <v>231</v>
      </c>
      <c r="P24" s="80">
        <v>360</v>
      </c>
      <c r="Q24" s="44">
        <f>B39</f>
        <v>0</v>
      </c>
      <c r="R24" s="126">
        <v>0</v>
      </c>
    </row>
    <row r="25" spans="1:18" ht="12.75">
      <c r="A25" s="41" t="s">
        <v>151</v>
      </c>
      <c r="B25" s="42"/>
      <c r="C25" s="209">
        <f>E25-'[1]Denmark'!C24</f>
        <v>-189</v>
      </c>
      <c r="D25" s="80">
        <f>F25-'[1]Denmark'!D24</f>
        <v>-222</v>
      </c>
      <c r="E25" s="43"/>
      <c r="F25" s="80"/>
      <c r="G25" s="80">
        <v>0</v>
      </c>
      <c r="H25" s="80"/>
      <c r="I25" s="80"/>
      <c r="J25" s="80"/>
      <c r="K25" s="80"/>
      <c r="L25" s="80"/>
      <c r="M25" s="80">
        <v>1</v>
      </c>
      <c r="N25" s="80">
        <v>12</v>
      </c>
      <c r="O25" s="80"/>
      <c r="P25" s="80"/>
      <c r="Q25" s="44"/>
      <c r="R25" s="126"/>
    </row>
    <row r="26" spans="1:18" ht="13.5" thickBot="1">
      <c r="A26" s="48" t="s">
        <v>5</v>
      </c>
      <c r="B26" s="49">
        <f>(E26-F26)/F26</f>
        <v>-0.7524752475247525</v>
      </c>
      <c r="C26" s="209">
        <f>E26-'[1]Denmark'!C25</f>
        <v>100</v>
      </c>
      <c r="D26" s="80">
        <f>F26-'[1]Denmark'!D25</f>
        <v>404</v>
      </c>
      <c r="E26" s="43">
        <v>100</v>
      </c>
      <c r="F26" s="80">
        <v>404</v>
      </c>
      <c r="G26" s="80">
        <v>0</v>
      </c>
      <c r="H26" s="115">
        <v>78</v>
      </c>
      <c r="I26" s="115">
        <v>595</v>
      </c>
      <c r="J26" s="115">
        <v>20</v>
      </c>
      <c r="K26" s="115">
        <v>528</v>
      </c>
      <c r="L26" s="115">
        <v>63</v>
      </c>
      <c r="M26" s="115">
        <v>91</v>
      </c>
      <c r="N26" s="115">
        <v>99</v>
      </c>
      <c r="O26" s="115">
        <f>28+346</f>
        <v>374</v>
      </c>
      <c r="P26" s="115">
        <v>65</v>
      </c>
      <c r="Q26" s="51">
        <v>148</v>
      </c>
      <c r="R26" s="127">
        <v>43</v>
      </c>
    </row>
    <row r="27" spans="1:18" ht="13.5" thickBot="1">
      <c r="A27" s="53" t="s">
        <v>93</v>
      </c>
      <c r="B27" s="54">
        <f>(E27-F27)/F27</f>
        <v>-0.65814696485623</v>
      </c>
      <c r="C27" s="210">
        <f>E27-'[1]Denmark'!C26</f>
        <v>-275</v>
      </c>
      <c r="D27" s="111">
        <f>F27-'[1]Denmark'!D26</f>
        <v>-241</v>
      </c>
      <c r="E27" s="55">
        <f>SUM(E24:E26)</f>
        <v>214</v>
      </c>
      <c r="F27" s="111">
        <v>626</v>
      </c>
      <c r="G27" s="111">
        <v>0</v>
      </c>
      <c r="H27" s="111">
        <f>SUM(H24:H26)</f>
        <v>186</v>
      </c>
      <c r="I27" s="111">
        <f>SUM(I24:I26)</f>
        <v>859</v>
      </c>
      <c r="J27" s="111">
        <f>SUM(J24:J26)</f>
        <v>95</v>
      </c>
      <c r="K27" s="111">
        <f>SUM(K24:K26)</f>
        <v>1088</v>
      </c>
      <c r="L27" s="111">
        <f>SUM(L24:L26)</f>
        <v>98</v>
      </c>
      <c r="M27" s="111">
        <f aca="true" t="shared" si="2" ref="M27:R27">SUM(M24:M26)</f>
        <v>344</v>
      </c>
      <c r="N27" s="111">
        <f t="shared" si="2"/>
        <v>152</v>
      </c>
      <c r="O27" s="111">
        <f t="shared" si="2"/>
        <v>605</v>
      </c>
      <c r="P27" s="111">
        <f t="shared" si="2"/>
        <v>425</v>
      </c>
      <c r="Q27" s="56">
        <f t="shared" si="2"/>
        <v>148</v>
      </c>
      <c r="R27" s="57">
        <f t="shared" si="2"/>
        <v>43</v>
      </c>
    </row>
    <row r="29" ht="12.75">
      <c r="A29" s="40"/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4.7109375" style="37" customWidth="1"/>
    <col min="2" max="2" width="10.7109375" style="37" customWidth="1"/>
    <col min="3" max="4" width="11.57421875" style="37" bestFit="1" customWidth="1"/>
    <col min="5" max="5" width="11.57421875" style="37" customWidth="1"/>
    <col min="6" max="7" width="10.7109375" style="93" customWidth="1"/>
    <col min="8" max="15" width="10.140625" style="37" bestFit="1" customWidth="1"/>
    <col min="16" max="16" width="10.140625" style="68" bestFit="1" customWidth="1"/>
    <col min="17" max="17" width="10.7109375" style="37" customWidth="1"/>
    <col min="18" max="16384" width="9.140625" style="37" customWidth="1"/>
  </cols>
  <sheetData>
    <row r="1" spans="1:16" ht="13.5" thickBot="1">
      <c r="A1" s="38" t="s">
        <v>23</v>
      </c>
      <c r="B1" s="18" t="s">
        <v>176</v>
      </c>
      <c r="C1" s="185" t="s">
        <v>175</v>
      </c>
      <c r="D1" s="64" t="s">
        <v>168</v>
      </c>
      <c r="E1" s="35">
        <v>43800</v>
      </c>
      <c r="F1" s="19">
        <v>43435</v>
      </c>
      <c r="G1" s="19">
        <v>43070</v>
      </c>
      <c r="H1" s="19">
        <v>42705</v>
      </c>
      <c r="I1" s="66">
        <v>42339</v>
      </c>
      <c r="J1" s="66">
        <v>41974</v>
      </c>
      <c r="K1" s="66">
        <v>41609</v>
      </c>
      <c r="L1" s="66">
        <v>41244</v>
      </c>
      <c r="M1" s="66">
        <v>40878</v>
      </c>
      <c r="N1" s="66">
        <v>40513</v>
      </c>
      <c r="O1" s="66">
        <v>40148</v>
      </c>
      <c r="P1" s="67">
        <v>39783</v>
      </c>
    </row>
    <row r="2" spans="1:16" ht="12.75">
      <c r="A2" s="41" t="s">
        <v>111</v>
      </c>
      <c r="B2" s="128">
        <f>(E2-F2)/F2</f>
        <v>-0.17413041165833423</v>
      </c>
      <c r="C2" s="214">
        <f>E2-'[1]France'!C2</f>
        <v>-684</v>
      </c>
      <c r="D2" s="143">
        <f>F2-'[1]France'!D2</f>
        <v>-3657</v>
      </c>
      <c r="E2" s="129">
        <v>7764</v>
      </c>
      <c r="F2" s="143">
        <v>9401</v>
      </c>
      <c r="G2" s="143">
        <v>10427</v>
      </c>
      <c r="H2" s="143">
        <v>12198</v>
      </c>
      <c r="I2" s="143">
        <v>10999</v>
      </c>
      <c r="J2" s="143">
        <v>17454</v>
      </c>
      <c r="K2" s="143">
        <v>19302</v>
      </c>
      <c r="L2" s="143">
        <v>12869</v>
      </c>
      <c r="M2" s="143">
        <v>17276</v>
      </c>
      <c r="N2" s="143">
        <v>20048</v>
      </c>
      <c r="O2" s="143">
        <v>15017</v>
      </c>
      <c r="P2" s="140">
        <v>7352</v>
      </c>
    </row>
    <row r="3" spans="1:16" ht="12.75">
      <c r="A3" s="41" t="s">
        <v>112</v>
      </c>
      <c r="B3" s="128">
        <f aca="true" t="shared" si="0" ref="B3:B26">(E3-F3)/F3</f>
        <v>0.06868595878842473</v>
      </c>
      <c r="C3" s="214">
        <f>E3-'[1]France'!C3</f>
        <v>-2489</v>
      </c>
      <c r="D3" s="143">
        <f>F3-'[1]France'!D3</f>
        <v>-2594</v>
      </c>
      <c r="E3" s="129">
        <v>28473</v>
      </c>
      <c r="F3" s="143">
        <v>26643</v>
      </c>
      <c r="G3" s="143">
        <v>22342</v>
      </c>
      <c r="H3" s="143">
        <v>21754</v>
      </c>
      <c r="I3" s="143">
        <v>23920</v>
      </c>
      <c r="J3" s="143">
        <v>20767</v>
      </c>
      <c r="K3" s="143">
        <v>22917</v>
      </c>
      <c r="L3" s="143">
        <v>15578</v>
      </c>
      <c r="M3" s="143">
        <v>19886</v>
      </c>
      <c r="N3" s="143">
        <v>17848</v>
      </c>
      <c r="O3" s="143">
        <v>18252</v>
      </c>
      <c r="P3" s="140">
        <v>14530</v>
      </c>
    </row>
    <row r="4" spans="1:16" ht="12.75">
      <c r="A4" s="41" t="s">
        <v>3</v>
      </c>
      <c r="B4" s="128">
        <f t="shared" si="0"/>
        <v>-0.35975232198142415</v>
      </c>
      <c r="C4" s="214">
        <f>E4-'[1]France'!C4</f>
        <v>-609</v>
      </c>
      <c r="D4" s="143">
        <f>F4-'[1]France'!D4</f>
        <v>-1315</v>
      </c>
      <c r="E4" s="129">
        <v>2068</v>
      </c>
      <c r="F4" s="143">
        <v>3230</v>
      </c>
      <c r="G4" s="143">
        <v>1552</v>
      </c>
      <c r="H4" s="143">
        <v>4921</v>
      </c>
      <c r="I4" s="80">
        <v>3182</v>
      </c>
      <c r="J4" s="80">
        <v>1894</v>
      </c>
      <c r="K4" s="80">
        <v>3294</v>
      </c>
      <c r="L4" s="80">
        <v>1042</v>
      </c>
      <c r="M4" s="80">
        <v>4793</v>
      </c>
      <c r="N4" s="80">
        <v>4289</v>
      </c>
      <c r="O4" s="80">
        <v>7001</v>
      </c>
      <c r="P4" s="81">
        <v>5188</v>
      </c>
    </row>
    <row r="5" spans="1:16" ht="12.75">
      <c r="A5" s="41" t="s">
        <v>10</v>
      </c>
      <c r="B5" s="128">
        <f t="shared" si="0"/>
        <v>0.3198922569751548</v>
      </c>
      <c r="C5" s="214">
        <f>E5-'[1]France'!C5</f>
        <v>-4377</v>
      </c>
      <c r="D5" s="143">
        <f>F5-'[1]France'!D5</f>
        <v>-6667</v>
      </c>
      <c r="E5" s="129">
        <v>32831</v>
      </c>
      <c r="F5" s="143">
        <v>24874</v>
      </c>
      <c r="G5" s="143">
        <v>26644</v>
      </c>
      <c r="H5" s="143">
        <v>30093</v>
      </c>
      <c r="I5" s="80">
        <v>34708</v>
      </c>
      <c r="J5" s="80">
        <v>27964</v>
      </c>
      <c r="K5" s="80">
        <v>40523</v>
      </c>
      <c r="L5" s="80">
        <v>20678</v>
      </c>
      <c r="M5" s="80">
        <v>51118</v>
      </c>
      <c r="N5" s="80">
        <v>48398</v>
      </c>
      <c r="O5" s="80">
        <v>60624</v>
      </c>
      <c r="P5" s="81">
        <v>44051</v>
      </c>
    </row>
    <row r="6" spans="1:16" ht="12.75">
      <c r="A6" s="41" t="s">
        <v>28</v>
      </c>
      <c r="B6" s="128"/>
      <c r="C6" s="214">
        <f>E6-'[1]France'!C6</f>
        <v>0</v>
      </c>
      <c r="D6" s="143">
        <f>F6-'[1]France'!D6</f>
        <v>0</v>
      </c>
      <c r="E6" s="129"/>
      <c r="F6" s="143"/>
      <c r="G6" s="143"/>
      <c r="H6" s="143"/>
      <c r="I6" s="80"/>
      <c r="J6" s="80"/>
      <c r="K6" s="80"/>
      <c r="L6" s="80"/>
      <c r="M6" s="80">
        <v>1953</v>
      </c>
      <c r="N6" s="80">
        <v>2493</v>
      </c>
      <c r="O6" s="80">
        <v>4359</v>
      </c>
      <c r="P6" s="81">
        <v>3802</v>
      </c>
    </row>
    <row r="7" spans="1:16" ht="12.75">
      <c r="A7" s="41" t="s">
        <v>143</v>
      </c>
      <c r="B7" s="128">
        <f t="shared" si="0"/>
        <v>-0.34446198962327995</v>
      </c>
      <c r="C7" s="214">
        <f>E7-'[1]France'!C7</f>
        <v>-2580</v>
      </c>
      <c r="D7" s="143">
        <f>F7-'[1]France'!D7</f>
        <v>-144</v>
      </c>
      <c r="E7" s="129">
        <v>2906</v>
      </c>
      <c r="F7" s="143">
        <v>4433</v>
      </c>
      <c r="G7" s="143">
        <v>3595</v>
      </c>
      <c r="H7" s="143">
        <v>4048</v>
      </c>
      <c r="I7" s="80">
        <v>3798</v>
      </c>
      <c r="J7" s="80">
        <v>2379</v>
      </c>
      <c r="K7" s="80">
        <v>1282</v>
      </c>
      <c r="L7" s="80">
        <v>1324</v>
      </c>
      <c r="M7" s="80">
        <v>2445</v>
      </c>
      <c r="N7" s="80">
        <v>1705</v>
      </c>
      <c r="O7" s="80"/>
      <c r="P7" s="81"/>
    </row>
    <row r="8" spans="1:16" ht="12.75">
      <c r="A8" s="41" t="s">
        <v>60</v>
      </c>
      <c r="B8" s="128">
        <f t="shared" si="0"/>
        <v>0.152125436149467</v>
      </c>
      <c r="C8" s="214">
        <f>E8-'[1]France'!C8</f>
        <v>2090</v>
      </c>
      <c r="D8" s="143">
        <f>F8-'[1]France'!D8</f>
        <v>-4007</v>
      </c>
      <c r="E8" s="129">
        <v>131749</v>
      </c>
      <c r="F8" s="143">
        <v>114353</v>
      </c>
      <c r="G8" s="143">
        <v>93225</v>
      </c>
      <c r="H8" s="143">
        <v>90213</v>
      </c>
      <c r="I8" s="80">
        <v>96768</v>
      </c>
      <c r="J8" s="80">
        <v>88404</v>
      </c>
      <c r="K8" s="80">
        <v>76196</v>
      </c>
      <c r="L8" s="80">
        <v>61681</v>
      </c>
      <c r="M8" s="80">
        <v>66832</v>
      </c>
      <c r="N8" s="80">
        <v>58557</v>
      </c>
      <c r="O8" s="80">
        <v>49162</v>
      </c>
      <c r="P8" s="81">
        <v>31289</v>
      </c>
    </row>
    <row r="9" spans="1:16" ht="12.75">
      <c r="A9" s="41" t="s">
        <v>1</v>
      </c>
      <c r="B9" s="128">
        <f t="shared" si="0"/>
        <v>-0.06908003985386915</v>
      </c>
      <c r="C9" s="214">
        <f>E9-'[1]France'!C9</f>
        <v>-1692</v>
      </c>
      <c r="D9" s="143">
        <f>F9-'[1]France'!D9</f>
        <v>-1775</v>
      </c>
      <c r="E9" s="129">
        <v>2803</v>
      </c>
      <c r="F9" s="143">
        <v>3011</v>
      </c>
      <c r="G9" s="143">
        <v>2267</v>
      </c>
      <c r="H9" s="143">
        <v>2215</v>
      </c>
      <c r="I9" s="80">
        <v>1498</v>
      </c>
      <c r="J9" s="80">
        <v>1147</v>
      </c>
      <c r="K9" s="80">
        <v>1213</v>
      </c>
      <c r="L9" s="80">
        <v>803</v>
      </c>
      <c r="M9" s="80">
        <v>1577</v>
      </c>
      <c r="N9" s="80">
        <v>1097</v>
      </c>
      <c r="O9" s="80">
        <v>2509</v>
      </c>
      <c r="P9" s="81">
        <v>1017</v>
      </c>
    </row>
    <row r="10" spans="1:16" ht="12.75">
      <c r="A10" s="41" t="s">
        <v>11</v>
      </c>
      <c r="B10" s="128">
        <f t="shared" si="0"/>
        <v>1.0310091631773772</v>
      </c>
      <c r="C10" s="214">
        <f>E10-'[1]France'!C10</f>
        <v>-4607</v>
      </c>
      <c r="D10" s="143">
        <f>F10-'[1]France'!D10</f>
        <v>-8784</v>
      </c>
      <c r="E10" s="129">
        <v>33469</v>
      </c>
      <c r="F10" s="143">
        <v>16479</v>
      </c>
      <c r="G10" s="143">
        <v>24125</v>
      </c>
      <c r="H10" s="143">
        <v>20606</v>
      </c>
      <c r="I10" s="80">
        <v>23595</v>
      </c>
      <c r="J10" s="80">
        <v>16581</v>
      </c>
      <c r="K10" s="80">
        <v>27178</v>
      </c>
      <c r="L10" s="80">
        <v>15652</v>
      </c>
      <c r="M10" s="80">
        <v>20879</v>
      </c>
      <c r="N10" s="80">
        <v>23496</v>
      </c>
      <c r="O10" s="80">
        <v>23214</v>
      </c>
      <c r="P10" s="81">
        <v>19132</v>
      </c>
    </row>
    <row r="11" spans="1:16" ht="12.75">
      <c r="A11" s="41" t="s">
        <v>8</v>
      </c>
      <c r="B11" s="128">
        <f t="shared" si="0"/>
        <v>0.18029654036243822</v>
      </c>
      <c r="C11" s="214">
        <f>E11-'[1]France'!C11</f>
        <v>-21145</v>
      </c>
      <c r="D11" s="143">
        <f>F11-'[1]France'!D11</f>
        <v>-28885</v>
      </c>
      <c r="E11" s="129">
        <v>125377</v>
      </c>
      <c r="F11" s="143">
        <v>106225</v>
      </c>
      <c r="G11" s="143">
        <v>91844</v>
      </c>
      <c r="H11" s="143">
        <v>82707</v>
      </c>
      <c r="I11" s="80">
        <v>76900</v>
      </c>
      <c r="J11" s="80">
        <v>66640</v>
      </c>
      <c r="K11" s="80">
        <v>68883</v>
      </c>
      <c r="L11" s="80">
        <v>51509</v>
      </c>
      <c r="M11" s="80">
        <v>69218</v>
      </c>
      <c r="N11" s="80">
        <v>76262</v>
      </c>
      <c r="O11" s="80">
        <v>70940</v>
      </c>
      <c r="P11" s="81">
        <v>63876</v>
      </c>
    </row>
    <row r="12" spans="1:18" ht="12.75">
      <c r="A12" s="41" t="s">
        <v>2</v>
      </c>
      <c r="B12" s="128">
        <f t="shared" si="0"/>
        <v>0.01633972792352445</v>
      </c>
      <c r="C12" s="214">
        <f>E12-'[1]France'!C12</f>
        <v>-36523</v>
      </c>
      <c r="D12" s="143">
        <f>F12-'[1]France'!D12</f>
        <v>-18893</v>
      </c>
      <c r="E12" s="129">
        <v>187970</v>
      </c>
      <c r="F12" s="143">
        <v>184948</v>
      </c>
      <c r="G12" s="143">
        <v>188015</v>
      </c>
      <c r="H12" s="143">
        <v>207531</v>
      </c>
      <c r="I12" s="80">
        <v>217415</v>
      </c>
      <c r="J12" s="80">
        <v>205989</v>
      </c>
      <c r="K12" s="80">
        <v>241241</v>
      </c>
      <c r="L12" s="80">
        <v>128164</v>
      </c>
      <c r="M12" s="80">
        <v>227932</v>
      </c>
      <c r="N12" s="80">
        <v>229225</v>
      </c>
      <c r="O12" s="80">
        <v>250176</v>
      </c>
      <c r="P12" s="81">
        <v>175643</v>
      </c>
      <c r="R12" s="94"/>
    </row>
    <row r="13" spans="1:18" ht="12.75">
      <c r="A13" s="41" t="s">
        <v>113</v>
      </c>
      <c r="B13" s="128">
        <f t="shared" si="0"/>
        <v>0.29074367088607594</v>
      </c>
      <c r="C13" s="214">
        <f>E13-'[1]France'!C13</f>
        <v>477</v>
      </c>
      <c r="D13" s="143">
        <f>F13-'[1]France'!D13</f>
        <v>-337</v>
      </c>
      <c r="E13" s="129">
        <v>3263</v>
      </c>
      <c r="F13" s="143">
        <v>2528</v>
      </c>
      <c r="G13" s="143">
        <v>2500</v>
      </c>
      <c r="H13" s="143">
        <v>2145</v>
      </c>
      <c r="I13" s="80">
        <v>1939</v>
      </c>
      <c r="J13" s="80">
        <v>1910</v>
      </c>
      <c r="K13" s="80">
        <v>3137</v>
      </c>
      <c r="L13" s="80">
        <v>1887</v>
      </c>
      <c r="M13" s="80">
        <v>3338</v>
      </c>
      <c r="N13" s="80">
        <v>3412</v>
      </c>
      <c r="O13" s="80">
        <v>1697</v>
      </c>
      <c r="P13" s="81">
        <v>480</v>
      </c>
      <c r="R13" s="94"/>
    </row>
    <row r="14" spans="1:18" ht="12.75">
      <c r="A14" s="41" t="s">
        <v>16</v>
      </c>
      <c r="B14" s="128">
        <f t="shared" si="0"/>
        <v>0.13052253207819567</v>
      </c>
      <c r="C14" s="214">
        <f>E14-'[1]France'!C14</f>
        <v>-7137</v>
      </c>
      <c r="D14" s="143">
        <f>F14-'[1]France'!D14</f>
        <v>-11215</v>
      </c>
      <c r="E14" s="129">
        <v>76741</v>
      </c>
      <c r="F14" s="143">
        <v>67881</v>
      </c>
      <c r="G14" s="143">
        <v>79486</v>
      </c>
      <c r="H14" s="143">
        <v>63210</v>
      </c>
      <c r="I14" s="80">
        <v>86236</v>
      </c>
      <c r="J14" s="80">
        <v>67711</v>
      </c>
      <c r="K14" s="80">
        <v>87364</v>
      </c>
      <c r="L14" s="80">
        <v>56604</v>
      </c>
      <c r="M14" s="80">
        <v>88109</v>
      </c>
      <c r="N14" s="80">
        <v>77233</v>
      </c>
      <c r="O14" s="80">
        <v>76506</v>
      </c>
      <c r="P14" s="81">
        <v>74493</v>
      </c>
      <c r="R14" s="94"/>
    </row>
    <row r="15" spans="1:16" ht="12.75">
      <c r="A15" s="41" t="s">
        <v>114</v>
      </c>
      <c r="B15" s="128">
        <f t="shared" si="0"/>
        <v>0.35620964108725034</v>
      </c>
      <c r="C15" s="214">
        <f>E15-'[1]France'!C15</f>
        <v>-2300</v>
      </c>
      <c r="D15" s="143">
        <f>F15-'[1]France'!D15</f>
        <v>-1610</v>
      </c>
      <c r="E15" s="129">
        <v>9031</v>
      </c>
      <c r="F15" s="143">
        <v>6659</v>
      </c>
      <c r="G15" s="143">
        <v>5996</v>
      </c>
      <c r="H15" s="143">
        <v>6744</v>
      </c>
      <c r="I15" s="80">
        <v>5888</v>
      </c>
      <c r="J15" s="80">
        <v>9241</v>
      </c>
      <c r="K15" s="80">
        <v>8798</v>
      </c>
      <c r="L15" s="80">
        <v>4578</v>
      </c>
      <c r="M15" s="80">
        <v>2407</v>
      </c>
      <c r="N15" s="80">
        <v>5350</v>
      </c>
      <c r="O15" s="80">
        <v>666</v>
      </c>
      <c r="P15" s="81">
        <v>6452</v>
      </c>
    </row>
    <row r="16" spans="1:19" s="68" customFormat="1" ht="12.75">
      <c r="A16" s="41" t="s">
        <v>9</v>
      </c>
      <c r="B16" s="128">
        <f t="shared" si="0"/>
        <v>0.11027756939234809</v>
      </c>
      <c r="C16" s="214">
        <f>E16-'[1]France'!C16</f>
        <v>-328</v>
      </c>
      <c r="D16" s="143">
        <f>F16-'[1]France'!D16</f>
        <v>-44</v>
      </c>
      <c r="E16" s="129">
        <v>1480</v>
      </c>
      <c r="F16" s="143">
        <v>1333</v>
      </c>
      <c r="G16" s="143">
        <v>1158</v>
      </c>
      <c r="H16" s="143">
        <v>1112</v>
      </c>
      <c r="I16" s="80">
        <v>1054</v>
      </c>
      <c r="J16" s="80">
        <v>983</v>
      </c>
      <c r="K16" s="80">
        <v>1966</v>
      </c>
      <c r="L16" s="80">
        <v>991</v>
      </c>
      <c r="M16" s="80">
        <v>1868</v>
      </c>
      <c r="N16" s="80">
        <v>1523</v>
      </c>
      <c r="O16" s="80">
        <v>2181</v>
      </c>
      <c r="P16" s="81">
        <v>1894</v>
      </c>
      <c r="Q16" s="94"/>
      <c r="S16" s="37"/>
    </row>
    <row r="17" spans="1:17" ht="12.75">
      <c r="A17" s="41" t="s">
        <v>115</v>
      </c>
      <c r="B17" s="128">
        <f t="shared" si="0"/>
        <v>0.32737385776718314</v>
      </c>
      <c r="C17" s="214">
        <f>E17-'[1]France'!C17</f>
        <v>-17</v>
      </c>
      <c r="D17" s="143">
        <f>F17-'[1]France'!D17</f>
        <v>-2056</v>
      </c>
      <c r="E17" s="129">
        <v>23387</v>
      </c>
      <c r="F17" s="143">
        <v>17619</v>
      </c>
      <c r="G17" s="143">
        <v>15173</v>
      </c>
      <c r="H17" s="143">
        <v>9449</v>
      </c>
      <c r="I17" s="80">
        <v>13064</v>
      </c>
      <c r="J17" s="80">
        <v>10002</v>
      </c>
      <c r="K17" s="80">
        <v>9837</v>
      </c>
      <c r="L17" s="80">
        <v>6611</v>
      </c>
      <c r="M17" s="80">
        <v>9634</v>
      </c>
      <c r="N17" s="80">
        <v>8438</v>
      </c>
      <c r="O17" s="80">
        <v>7865</v>
      </c>
      <c r="P17" s="81">
        <v>4873</v>
      </c>
      <c r="Q17" s="94"/>
    </row>
    <row r="18" spans="1:17" ht="12.75">
      <c r="A18" s="41" t="s">
        <v>26</v>
      </c>
      <c r="B18" s="128">
        <f t="shared" si="0"/>
        <v>0.02354633555420957</v>
      </c>
      <c r="C18" s="214">
        <f>E18-'[1]France'!C18</f>
        <v>-739</v>
      </c>
      <c r="D18" s="143">
        <f>F18-'[1]France'!D18</f>
        <v>-1432</v>
      </c>
      <c r="E18" s="129">
        <v>13519</v>
      </c>
      <c r="F18" s="143">
        <v>13208</v>
      </c>
      <c r="G18" s="143">
        <v>10721</v>
      </c>
      <c r="H18" s="143">
        <v>9979</v>
      </c>
      <c r="I18" s="80">
        <v>9043</v>
      </c>
      <c r="J18" s="80">
        <v>4612</v>
      </c>
      <c r="K18" s="80">
        <v>6625</v>
      </c>
      <c r="L18" s="80">
        <v>2663</v>
      </c>
      <c r="M18" s="80">
        <v>6311</v>
      </c>
      <c r="N18" s="80">
        <v>7244</v>
      </c>
      <c r="O18" s="80">
        <v>10464</v>
      </c>
      <c r="P18" s="81">
        <v>8322</v>
      </c>
      <c r="Q18" s="94"/>
    </row>
    <row r="19" spans="1:17" ht="12.75">
      <c r="A19" s="41" t="s">
        <v>117</v>
      </c>
      <c r="B19" s="128">
        <f t="shared" si="0"/>
        <v>1.4025270758122743</v>
      </c>
      <c r="C19" s="214">
        <f>E19-'[1]France'!C19</f>
        <v>-30795</v>
      </c>
      <c r="D19" s="143">
        <f>F19-'[1]France'!D19</f>
        <v>-21894</v>
      </c>
      <c r="E19" s="129">
        <v>1331</v>
      </c>
      <c r="F19" s="143">
        <v>554</v>
      </c>
      <c r="G19" s="143">
        <v>267</v>
      </c>
      <c r="H19" s="143">
        <v>663</v>
      </c>
      <c r="I19" s="80">
        <v>796</v>
      </c>
      <c r="J19" s="80">
        <v>341</v>
      </c>
      <c r="K19" s="80">
        <v>609</v>
      </c>
      <c r="L19" s="80">
        <v>281</v>
      </c>
      <c r="M19" s="80">
        <v>1326</v>
      </c>
      <c r="N19" s="80">
        <v>396</v>
      </c>
      <c r="O19" s="80">
        <v>1761</v>
      </c>
      <c r="P19" s="81">
        <v>630</v>
      </c>
      <c r="Q19" s="68"/>
    </row>
    <row r="20" spans="1:16" ht="12.75">
      <c r="A20" s="41" t="s">
        <v>87</v>
      </c>
      <c r="B20" s="128">
        <f t="shared" si="0"/>
        <v>0.135074290859973</v>
      </c>
      <c r="C20" s="214">
        <f>E20-'[1]France'!C20</f>
        <v>14178</v>
      </c>
      <c r="D20" s="143">
        <f>F20-'[1]France'!D20</f>
        <v>14238</v>
      </c>
      <c r="E20" s="129">
        <v>17647</v>
      </c>
      <c r="F20" s="143">
        <v>15547</v>
      </c>
      <c r="G20" s="143">
        <v>15163</v>
      </c>
      <c r="H20" s="143">
        <v>14055</v>
      </c>
      <c r="I20" s="80">
        <v>14014</v>
      </c>
      <c r="J20" s="80">
        <v>12315</v>
      </c>
      <c r="K20" s="80">
        <v>16966</v>
      </c>
      <c r="L20" s="80">
        <v>5128</v>
      </c>
      <c r="M20" s="80">
        <v>16425</v>
      </c>
      <c r="N20" s="80">
        <v>14157</v>
      </c>
      <c r="O20" s="80">
        <v>14410</v>
      </c>
      <c r="P20" s="81">
        <v>13700</v>
      </c>
    </row>
    <row r="21" spans="1:16" ht="12.75">
      <c r="A21" s="41" t="s">
        <v>116</v>
      </c>
      <c r="B21" s="128">
        <f t="shared" si="0"/>
        <v>0.49052927806039615</v>
      </c>
      <c r="C21" s="214">
        <f>E21-'[1]France'!C21</f>
        <v>7926</v>
      </c>
      <c r="D21" s="143">
        <f>F21-'[1]France'!D21</f>
        <v>-797</v>
      </c>
      <c r="E21" s="129">
        <v>27542</v>
      </c>
      <c r="F21" s="143">
        <v>18478</v>
      </c>
      <c r="G21" s="143">
        <v>20350</v>
      </c>
      <c r="H21" s="143">
        <v>17496</v>
      </c>
      <c r="I21" s="80">
        <v>17830</v>
      </c>
      <c r="J21" s="80">
        <v>15068</v>
      </c>
      <c r="K21" s="80">
        <v>22006</v>
      </c>
      <c r="L21" s="80">
        <v>10028</v>
      </c>
      <c r="M21" s="80">
        <v>19562</v>
      </c>
      <c r="N21" s="80">
        <v>19536</v>
      </c>
      <c r="O21" s="80">
        <v>23231</v>
      </c>
      <c r="P21" s="81">
        <v>16164</v>
      </c>
    </row>
    <row r="22" spans="1:16" ht="12.75">
      <c r="A22" s="41" t="s">
        <v>102</v>
      </c>
      <c r="B22" s="128">
        <f t="shared" si="0"/>
        <v>0.21205962059620595</v>
      </c>
      <c r="C22" s="214">
        <f>E22-'[1]France'!C22</f>
        <v>-561</v>
      </c>
      <c r="D22" s="143">
        <f>F22-'[1]France'!D22</f>
        <v>-704</v>
      </c>
      <c r="E22" s="129">
        <v>1789</v>
      </c>
      <c r="F22" s="143">
        <v>1476</v>
      </c>
      <c r="G22" s="143">
        <v>838</v>
      </c>
      <c r="H22" s="143">
        <v>998</v>
      </c>
      <c r="I22" s="80">
        <v>1654</v>
      </c>
      <c r="J22" s="80">
        <v>1112</v>
      </c>
      <c r="K22" s="80">
        <v>2016</v>
      </c>
      <c r="L22" s="80">
        <v>952</v>
      </c>
      <c r="M22" s="80">
        <v>1845</v>
      </c>
      <c r="N22" s="80">
        <v>1371</v>
      </c>
      <c r="O22" s="80">
        <v>2650</v>
      </c>
      <c r="P22" s="81">
        <v>616</v>
      </c>
    </row>
    <row r="23" spans="1:16" ht="12.75">
      <c r="A23" s="41" t="s">
        <v>118</v>
      </c>
      <c r="B23" s="128">
        <f t="shared" si="0"/>
        <v>-0.006774162770727984</v>
      </c>
      <c r="C23" s="214">
        <f>E23-'[1]France'!C23</f>
        <v>-559</v>
      </c>
      <c r="D23" s="143">
        <f>F23-'[1]France'!D23</f>
        <v>422</v>
      </c>
      <c r="E23" s="129">
        <v>10410</v>
      </c>
      <c r="F23" s="143">
        <v>10481</v>
      </c>
      <c r="G23" s="143">
        <v>7937</v>
      </c>
      <c r="H23" s="143">
        <v>5787</v>
      </c>
      <c r="I23" s="80">
        <v>6525</v>
      </c>
      <c r="J23" s="80">
        <v>7881</v>
      </c>
      <c r="K23" s="80">
        <v>6617</v>
      </c>
      <c r="L23" s="80">
        <v>6002</v>
      </c>
      <c r="M23" s="80">
        <v>5791</v>
      </c>
      <c r="N23" s="80">
        <v>7386</v>
      </c>
      <c r="O23" s="80">
        <v>1769</v>
      </c>
      <c r="P23" s="81">
        <v>2634</v>
      </c>
    </row>
    <row r="24" spans="1:16" ht="12.75">
      <c r="A24" s="41" t="s">
        <v>119</v>
      </c>
      <c r="B24" s="128">
        <f t="shared" si="0"/>
        <v>-0.12629132231404958</v>
      </c>
      <c r="C24" s="214">
        <f>E24-'[1]France'!C24</f>
        <v>-922</v>
      </c>
      <c r="D24" s="143">
        <f>F24-'[1]France'!D24</f>
        <v>-892</v>
      </c>
      <c r="E24" s="129">
        <v>3383</v>
      </c>
      <c r="F24" s="143">
        <v>3872</v>
      </c>
      <c r="G24" s="143">
        <v>3935</v>
      </c>
      <c r="H24" s="143">
        <v>5400</v>
      </c>
      <c r="I24" s="80">
        <v>4702</v>
      </c>
      <c r="J24" s="80">
        <v>4095</v>
      </c>
      <c r="K24" s="80">
        <v>6598</v>
      </c>
      <c r="L24" s="80">
        <v>4456</v>
      </c>
      <c r="M24" s="80">
        <v>3821</v>
      </c>
      <c r="N24" s="80">
        <v>4595</v>
      </c>
      <c r="O24" s="80">
        <v>4919</v>
      </c>
      <c r="P24" s="81">
        <v>3571</v>
      </c>
    </row>
    <row r="25" spans="1:16" ht="13.5" thickBot="1">
      <c r="A25" s="48" t="s">
        <v>5</v>
      </c>
      <c r="B25" s="130">
        <f t="shared" si="0"/>
        <v>0.10961100329086153</v>
      </c>
      <c r="C25" s="216">
        <f>E25-'[1]France'!C25</f>
        <v>-1359</v>
      </c>
      <c r="D25" s="143">
        <f>F25-'[1]France'!D25</f>
        <v>112</v>
      </c>
      <c r="E25" s="131">
        <v>13150</v>
      </c>
      <c r="F25" s="144">
        <v>11851</v>
      </c>
      <c r="G25" s="144">
        <v>7064</v>
      </c>
      <c r="H25" s="144">
        <v>5586</v>
      </c>
      <c r="I25" s="115">
        <v>4372</v>
      </c>
      <c r="J25" s="115">
        <v>4198</v>
      </c>
      <c r="K25" s="115">
        <v>9109</v>
      </c>
      <c r="L25" s="115">
        <v>6984</v>
      </c>
      <c r="M25" s="115">
        <v>4480</v>
      </c>
      <c r="N25" s="115">
        <v>5032</v>
      </c>
      <c r="O25" s="115">
        <v>10599</v>
      </c>
      <c r="P25" s="110">
        <v>9273</v>
      </c>
    </row>
    <row r="26" spans="1:16" ht="13.5" thickBot="1">
      <c r="A26" s="38" t="s">
        <v>93</v>
      </c>
      <c r="B26" s="132">
        <f t="shared" si="0"/>
        <v>0.13983045750611953</v>
      </c>
      <c r="C26" s="215">
        <f>E26-'[1]France'!C26</f>
        <v>-94752</v>
      </c>
      <c r="D26" s="198">
        <f>F26-'[1]France'!D26</f>
        <v>-102930</v>
      </c>
      <c r="E26" s="133">
        <f>SUM(E2:E25)</f>
        <v>758083</v>
      </c>
      <c r="F26" s="145">
        <f>SUM(F2:F25)</f>
        <v>665084</v>
      </c>
      <c r="G26" s="145">
        <v>634624</v>
      </c>
      <c r="H26" s="198">
        <f>SUM(H2:H25)</f>
        <v>618910</v>
      </c>
      <c r="I26" s="145">
        <f>SUM(I2:I25)</f>
        <v>659900</v>
      </c>
      <c r="J26" s="145">
        <f>SUM(J2:J25)</f>
        <v>588688</v>
      </c>
      <c r="K26" s="145">
        <f aca="true" t="shared" si="1" ref="K26:P26">SUM(K2:K25)</f>
        <v>683677</v>
      </c>
      <c r="L26" s="145">
        <f t="shared" si="1"/>
        <v>416465</v>
      </c>
      <c r="M26" s="145">
        <f t="shared" si="1"/>
        <v>648826</v>
      </c>
      <c r="N26" s="145">
        <f t="shared" si="1"/>
        <v>639091</v>
      </c>
      <c r="O26" s="145">
        <f t="shared" si="1"/>
        <v>659972</v>
      </c>
      <c r="P26" s="141">
        <f t="shared" si="1"/>
        <v>508982</v>
      </c>
    </row>
    <row r="27" spans="4:8" ht="12.75">
      <c r="D27" s="93"/>
      <c r="E27" s="93"/>
      <c r="H27" s="93"/>
    </row>
    <row r="28" spans="1:8" ht="13.5" thickBot="1">
      <c r="A28" s="134"/>
      <c r="D28" s="93"/>
      <c r="E28" s="93"/>
      <c r="H28" s="93"/>
    </row>
    <row r="29" spans="1:16" ht="13.5" thickBot="1">
      <c r="A29" s="38" t="s">
        <v>24</v>
      </c>
      <c r="B29" s="18" t="s">
        <v>176</v>
      </c>
      <c r="C29" s="185" t="s">
        <v>175</v>
      </c>
      <c r="D29" s="64" t="s">
        <v>168</v>
      </c>
      <c r="E29" s="35">
        <v>43800</v>
      </c>
      <c r="F29" s="19">
        <v>43435</v>
      </c>
      <c r="G29" s="19">
        <v>43070</v>
      </c>
      <c r="H29" s="19">
        <v>42705</v>
      </c>
      <c r="I29" s="66">
        <f>I1</f>
        <v>42339</v>
      </c>
      <c r="J29" s="66">
        <f>J1</f>
        <v>41974</v>
      </c>
      <c r="K29" s="66">
        <v>41609</v>
      </c>
      <c r="L29" s="66">
        <v>41244</v>
      </c>
      <c r="M29" s="66">
        <v>40878</v>
      </c>
      <c r="N29" s="66">
        <v>40513</v>
      </c>
      <c r="O29" s="66">
        <v>40148</v>
      </c>
      <c r="P29" s="67">
        <v>39783</v>
      </c>
    </row>
    <row r="30" spans="1:16" ht="12.75">
      <c r="A30" s="41" t="s">
        <v>120</v>
      </c>
      <c r="B30" s="128">
        <f aca="true" t="shared" si="2" ref="B30:B38">(E30-F30)/F30</f>
        <v>-0.10992217898832685</v>
      </c>
      <c r="C30" s="214">
        <f>E30-'[1]France'!C30</f>
        <v>28</v>
      </c>
      <c r="D30" s="143">
        <f>F30-'[1]France'!D30</f>
        <v>34</v>
      </c>
      <c r="E30" s="129">
        <v>1830</v>
      </c>
      <c r="F30" s="143">
        <v>2056</v>
      </c>
      <c r="G30" s="143">
        <v>2414</v>
      </c>
      <c r="H30" s="143">
        <v>2653</v>
      </c>
      <c r="I30" s="143">
        <v>2428</v>
      </c>
      <c r="J30" s="143">
        <v>2343</v>
      </c>
      <c r="K30" s="143">
        <v>4036</v>
      </c>
      <c r="L30" s="143">
        <v>1439</v>
      </c>
      <c r="M30" s="143">
        <v>3665</v>
      </c>
      <c r="O30" s="143">
        <v>3017</v>
      </c>
      <c r="P30" s="140">
        <v>1309</v>
      </c>
    </row>
    <row r="31" spans="1:16" ht="12.75">
      <c r="A31" s="41" t="s">
        <v>121</v>
      </c>
      <c r="B31" s="128"/>
      <c r="C31" s="214">
        <f>E31-'[1]France'!C31</f>
        <v>0</v>
      </c>
      <c r="D31" s="143">
        <f>F31-'[1]France'!D31</f>
        <v>0</v>
      </c>
      <c r="E31" s="129"/>
      <c r="F31" s="143"/>
      <c r="G31" s="143"/>
      <c r="H31" s="143"/>
      <c r="I31" s="80"/>
      <c r="J31" s="80"/>
      <c r="K31" s="80"/>
      <c r="L31" s="80"/>
      <c r="M31" s="80"/>
      <c r="N31" s="143"/>
      <c r="O31" s="143">
        <v>31</v>
      </c>
      <c r="P31" s="140">
        <v>0</v>
      </c>
    </row>
    <row r="32" spans="1:16" ht="12.75">
      <c r="A32" s="41" t="s">
        <v>6</v>
      </c>
      <c r="B32" s="128">
        <f t="shared" si="2"/>
        <v>-0.00977366255144033</v>
      </c>
      <c r="C32" s="214">
        <f>E32-'[1]France'!C32</f>
        <v>-2077</v>
      </c>
      <c r="D32" s="143">
        <f>F32-'[1]France'!D32</f>
        <v>-1416</v>
      </c>
      <c r="E32" s="129">
        <v>5775</v>
      </c>
      <c r="F32" s="143">
        <v>5832</v>
      </c>
      <c r="G32" s="143">
        <v>4574</v>
      </c>
      <c r="H32" s="143">
        <v>4429</v>
      </c>
      <c r="I32" s="80">
        <v>3291</v>
      </c>
      <c r="J32" s="80">
        <v>2035</v>
      </c>
      <c r="K32" s="80">
        <v>4430</v>
      </c>
      <c r="L32" s="80">
        <v>2033</v>
      </c>
      <c r="M32" s="80">
        <v>3967</v>
      </c>
      <c r="N32" s="80"/>
      <c r="O32" s="80">
        <v>4851</v>
      </c>
      <c r="P32" s="81">
        <v>2198</v>
      </c>
    </row>
    <row r="33" spans="1:16" ht="12.75">
      <c r="A33" s="41" t="s">
        <v>94</v>
      </c>
      <c r="B33" s="128">
        <f t="shared" si="2"/>
        <v>-0.37955465587044535</v>
      </c>
      <c r="C33" s="214">
        <f>E33-'[1]France'!C33</f>
        <v>-873</v>
      </c>
      <c r="D33" s="143">
        <f>F33-'[1]France'!D33</f>
        <v>-1024</v>
      </c>
      <c r="E33" s="129">
        <v>1839</v>
      </c>
      <c r="F33" s="143">
        <v>2964</v>
      </c>
      <c r="G33" s="143">
        <v>1976</v>
      </c>
      <c r="H33" s="143">
        <v>2012</v>
      </c>
      <c r="I33" s="80">
        <v>2041</v>
      </c>
      <c r="J33" s="80">
        <v>1662</v>
      </c>
      <c r="K33" s="80">
        <v>1489</v>
      </c>
      <c r="L33" s="80">
        <v>457</v>
      </c>
      <c r="M33" s="80">
        <v>1769</v>
      </c>
      <c r="N33" s="80"/>
      <c r="O33" s="80">
        <v>2419</v>
      </c>
      <c r="P33" s="81">
        <v>944</v>
      </c>
    </row>
    <row r="34" spans="1:16" ht="12.75">
      <c r="A34" s="41" t="s">
        <v>89</v>
      </c>
      <c r="B34" s="128"/>
      <c r="C34" s="214">
        <f>E34-'[1]France'!C34</f>
        <v>-884</v>
      </c>
      <c r="D34" s="143">
        <f>F34-'[1]France'!D34</f>
        <v>-1257</v>
      </c>
      <c r="E34" s="129">
        <v>0</v>
      </c>
      <c r="F34" s="143">
        <v>0</v>
      </c>
      <c r="G34" s="143"/>
      <c r="H34" s="143"/>
      <c r="I34" s="80"/>
      <c r="J34" s="80"/>
      <c r="K34" s="80">
        <v>116</v>
      </c>
      <c r="L34" s="80"/>
      <c r="M34" s="80"/>
      <c r="N34" s="80"/>
      <c r="O34" s="80"/>
      <c r="P34" s="81"/>
    </row>
    <row r="35" spans="1:16" ht="12.75">
      <c r="A35" s="41" t="s">
        <v>122</v>
      </c>
      <c r="B35" s="128">
        <f t="shared" si="2"/>
        <v>-0.12263374485596708</v>
      </c>
      <c r="C35" s="214">
        <f>E35-'[1]France'!C35</f>
        <v>59</v>
      </c>
      <c r="D35" s="143">
        <f>F35-'[1]France'!D35</f>
        <v>-10</v>
      </c>
      <c r="E35" s="129">
        <v>1066</v>
      </c>
      <c r="F35" s="143">
        <v>1215</v>
      </c>
      <c r="G35" s="143">
        <v>879</v>
      </c>
      <c r="H35" s="143">
        <v>1081</v>
      </c>
      <c r="I35" s="80">
        <v>1384</v>
      </c>
      <c r="J35" s="80">
        <v>1234</v>
      </c>
      <c r="K35" s="80">
        <v>895</v>
      </c>
      <c r="L35" s="80">
        <v>1248</v>
      </c>
      <c r="M35" s="80">
        <v>655</v>
      </c>
      <c r="N35" s="80"/>
      <c r="O35" s="80">
        <v>1025</v>
      </c>
      <c r="P35" s="81">
        <v>836</v>
      </c>
    </row>
    <row r="36" spans="1:16" ht="12.75">
      <c r="A36" s="41" t="s">
        <v>123</v>
      </c>
      <c r="B36" s="128">
        <f t="shared" si="2"/>
        <v>0.1408284023668639</v>
      </c>
      <c r="C36" s="214">
        <f>E36-'[1]France'!C36</f>
        <v>-948</v>
      </c>
      <c r="D36" s="143">
        <f>F36-'[1]France'!D36</f>
        <v>-1865</v>
      </c>
      <c r="E36" s="129">
        <v>964</v>
      </c>
      <c r="F36" s="143">
        <v>845</v>
      </c>
      <c r="G36" s="143">
        <v>418</v>
      </c>
      <c r="H36" s="143">
        <v>542</v>
      </c>
      <c r="I36" s="80">
        <v>15</v>
      </c>
      <c r="J36" s="80">
        <v>28</v>
      </c>
      <c r="K36" s="80">
        <v>347</v>
      </c>
      <c r="L36" s="80"/>
      <c r="M36" s="80">
        <v>269</v>
      </c>
      <c r="N36" s="80"/>
      <c r="O36" s="80">
        <v>301</v>
      </c>
      <c r="P36" s="81">
        <v>20</v>
      </c>
    </row>
    <row r="37" spans="1:16" ht="13.5" thickBot="1">
      <c r="A37" s="48" t="s">
        <v>5</v>
      </c>
      <c r="B37" s="130">
        <f t="shared" si="2"/>
        <v>0.11155378486055777</v>
      </c>
      <c r="C37" s="216">
        <f>E37-'[1]France'!C37</f>
        <v>-144</v>
      </c>
      <c r="D37" s="144">
        <f>F37-'[1]France'!D37</f>
        <v>-366</v>
      </c>
      <c r="E37" s="131">
        <v>837</v>
      </c>
      <c r="F37" s="144">
        <v>753</v>
      </c>
      <c r="G37" s="144">
        <v>1551</v>
      </c>
      <c r="H37" s="144">
        <v>2048</v>
      </c>
      <c r="I37" s="115">
        <v>430</v>
      </c>
      <c r="J37" s="115">
        <v>464</v>
      </c>
      <c r="K37" s="115">
        <v>1032</v>
      </c>
      <c r="L37" s="115">
        <v>547</v>
      </c>
      <c r="M37" s="115">
        <v>546</v>
      </c>
      <c r="N37" s="115"/>
      <c r="O37" s="115">
        <v>749</v>
      </c>
      <c r="P37" s="110">
        <v>251</v>
      </c>
    </row>
    <row r="38" spans="1:16" ht="13.5" thickBot="1">
      <c r="A38" s="38" t="s">
        <v>93</v>
      </c>
      <c r="B38" s="132">
        <f t="shared" si="2"/>
        <v>-0.09908525429930479</v>
      </c>
      <c r="C38" s="215">
        <f>E38-'[1]France'!C38</f>
        <v>-4839</v>
      </c>
      <c r="D38" s="145">
        <f>F38-'[1]France'!D38</f>
        <v>-5904</v>
      </c>
      <c r="E38" s="133">
        <f>SUM(E30:E37)</f>
        <v>12311</v>
      </c>
      <c r="F38" s="145">
        <f>SUM(F30:F37)</f>
        <v>13665</v>
      </c>
      <c r="G38" s="145">
        <v>11812</v>
      </c>
      <c r="H38" s="145">
        <f aca="true" t="shared" si="3" ref="H38:M38">SUM(H30:H37)</f>
        <v>12765</v>
      </c>
      <c r="I38" s="145">
        <f t="shared" si="3"/>
        <v>9589</v>
      </c>
      <c r="J38" s="145">
        <f t="shared" si="3"/>
        <v>7766</v>
      </c>
      <c r="K38" s="145">
        <f t="shared" si="3"/>
        <v>12345</v>
      </c>
      <c r="L38" s="145">
        <f t="shared" si="3"/>
        <v>5724</v>
      </c>
      <c r="M38" s="145">
        <f t="shared" si="3"/>
        <v>10871</v>
      </c>
      <c r="N38" s="145"/>
      <c r="O38" s="145">
        <f>SUM(O30:O37)</f>
        <v>12393</v>
      </c>
      <c r="P38" s="141">
        <f>SUM(P30:P37)</f>
        <v>5558</v>
      </c>
    </row>
    <row r="43" spans="8:14" ht="12.75">
      <c r="H43" s="93"/>
      <c r="I43" s="93"/>
      <c r="J43" s="93"/>
      <c r="K43" s="93"/>
      <c r="L43" s="93"/>
      <c r="M43" s="93"/>
      <c r="N43" s="93"/>
    </row>
    <row r="44" spans="8:14" ht="12.75">
      <c r="H44" s="93"/>
      <c r="I44" s="93"/>
      <c r="J44" s="93"/>
      <c r="K44" s="93"/>
      <c r="L44" s="93"/>
      <c r="M44" s="93"/>
      <c r="N44" s="93"/>
    </row>
    <row r="45" spans="8:14" ht="12.75">
      <c r="H45" s="93"/>
      <c r="I45" s="93"/>
      <c r="J45" s="93"/>
      <c r="K45" s="93"/>
      <c r="L45" s="93"/>
      <c r="M45" s="93"/>
      <c r="N45" s="93"/>
    </row>
    <row r="46" spans="8:14" ht="12.75">
      <c r="H46" s="93"/>
      <c r="I46" s="93"/>
      <c r="J46" s="93"/>
      <c r="K46" s="93"/>
      <c r="L46" s="93"/>
      <c r="M46" s="93"/>
      <c r="N46" s="93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Gerben Daalmans</cp:lastModifiedBy>
  <cp:lastPrinted>2018-01-31T16:19:34Z</cp:lastPrinted>
  <dcterms:created xsi:type="dcterms:W3CDTF">2006-12-13T13:34:27Z</dcterms:created>
  <dcterms:modified xsi:type="dcterms:W3CDTF">2020-01-08T11:42:31Z</dcterms:modified>
  <cp:category/>
  <cp:version/>
  <cp:contentType/>
  <cp:contentStatus/>
</cp:coreProperties>
</file>