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500" windowWidth="28800" windowHeight="17500" tabRatio="596" firstSheet="1" activeTab="2"/>
  </bookViews>
  <sheets>
    <sheet name="Intro" sheetId="1" r:id="rId1"/>
    <sheet name="US" sheetId="2" r:id="rId2"/>
    <sheet name="EU - country" sheetId="3" r:id="rId3"/>
    <sheet name="EU - variety" sheetId="4" r:id="rId4"/>
    <sheet name="Austria" sheetId="5" r:id="rId5"/>
    <sheet name="Belgium" sheetId="6" r:id="rId6"/>
    <sheet name="Czech Republic" sheetId="7" r:id="rId7"/>
    <sheet name="Denmark" sheetId="8" r:id="rId8"/>
    <sheet name="France" sheetId="9" r:id="rId9"/>
    <sheet name="Germany" sheetId="10" r:id="rId10"/>
    <sheet name="Italy" sheetId="11" r:id="rId11"/>
    <sheet name="Poland" sheetId="12" r:id="rId12"/>
    <sheet name="Portugal" sheetId="13" r:id="rId13"/>
    <sheet name="Spain" sheetId="14" r:id="rId14"/>
    <sheet name="Switzerland" sheetId="15" r:id="rId15"/>
    <sheet name="Netherlands" sheetId="16" r:id="rId16"/>
    <sheet name="UK" sheetId="17" r:id="rId17"/>
  </sheets>
  <externalReferences>
    <externalReference r:id="rId20"/>
  </externalReferences>
  <definedNames>
    <definedName name="_xlfn._FV" hidden="1">#NAME?</definedName>
    <definedName name="_xlnm.Print_Area" localSheetId="2">'EU - country'!$A$1:$W$31</definedName>
    <definedName name="_xlnm.Print_Area" localSheetId="3">'EU - variety'!$A$1:$Q$44</definedName>
    <definedName name="_xlnm.Print_Area" localSheetId="1">'US'!$A$1:$U$40</definedName>
  </definedNames>
  <calcPr fullCalcOnLoad="1"/>
</workbook>
</file>

<file path=xl/sharedStrings.xml><?xml version="1.0" encoding="utf-8"?>
<sst xmlns="http://schemas.openxmlformats.org/spreadsheetml/2006/main" count="513" uniqueCount="171">
  <si>
    <t>Belgium</t>
  </si>
  <si>
    <t>The Netherlands</t>
  </si>
  <si>
    <t>Elstar</t>
  </si>
  <si>
    <t>Golden Delicious</t>
  </si>
  <si>
    <t>Boskoop</t>
  </si>
  <si>
    <t>Cox Orange</t>
  </si>
  <si>
    <t>Other</t>
  </si>
  <si>
    <t>Conference</t>
  </si>
  <si>
    <t>Austria (Steiermark)</t>
  </si>
  <si>
    <t>Gala</t>
  </si>
  <si>
    <t>Idared</t>
  </si>
  <si>
    <t>Braeburn</t>
  </si>
  <si>
    <t>Fuji</t>
  </si>
  <si>
    <t>Pinova</t>
  </si>
  <si>
    <t>Gloster</t>
  </si>
  <si>
    <t>Holsteiner Cox</t>
  </si>
  <si>
    <t>Italy</t>
  </si>
  <si>
    <t>Granny Smith</t>
  </si>
  <si>
    <t>Morgendurf/imperat</t>
  </si>
  <si>
    <t>Red Delicious</t>
  </si>
  <si>
    <t>Annurca</t>
  </si>
  <si>
    <t>Stayman</t>
  </si>
  <si>
    <t>Pink Lady</t>
  </si>
  <si>
    <t>TOTAL</t>
  </si>
  <si>
    <t>Apple Stocks (Ton)</t>
  </si>
  <si>
    <t>Pear Stocks (Ton)</t>
  </si>
  <si>
    <t>Jonagored</t>
  </si>
  <si>
    <t>Jonagold</t>
  </si>
  <si>
    <t>Germany</t>
  </si>
  <si>
    <t>Cameo</t>
  </si>
  <si>
    <t>Kaiser</t>
  </si>
  <si>
    <t>Czech Republic</t>
  </si>
  <si>
    <t>Poland</t>
  </si>
  <si>
    <t>Cortland</t>
  </si>
  <si>
    <t>Lobo</t>
  </si>
  <si>
    <t>Spartan</t>
  </si>
  <si>
    <t>United Kingdom</t>
  </si>
  <si>
    <t>Bramley</t>
  </si>
  <si>
    <t>Spain (Catalonia)</t>
  </si>
  <si>
    <t>Alexandrina</t>
  </si>
  <si>
    <t>Blanquilla</t>
  </si>
  <si>
    <t>Denmark</t>
  </si>
  <si>
    <t>Anjou</t>
  </si>
  <si>
    <t>Bosc</t>
  </si>
  <si>
    <t>Red Anjou</t>
  </si>
  <si>
    <t>Comice</t>
  </si>
  <si>
    <t>Seckel</t>
  </si>
  <si>
    <t>Other Reds</t>
  </si>
  <si>
    <t>Northwest Bartletts (Williams)</t>
  </si>
  <si>
    <t>Other Winter Varities</t>
  </si>
  <si>
    <t>Empire</t>
  </si>
  <si>
    <t>Jonathan</t>
  </si>
  <si>
    <t>McIntosh</t>
  </si>
  <si>
    <t>Mutsu/Crispin</t>
  </si>
  <si>
    <t>Newtown Pippin</t>
  </si>
  <si>
    <t>Northern Spy</t>
  </si>
  <si>
    <t>Rome</t>
  </si>
  <si>
    <t>Rome Sport</t>
  </si>
  <si>
    <t>Winesap</t>
  </si>
  <si>
    <t>York</t>
  </si>
  <si>
    <t>Others</t>
  </si>
  <si>
    <t>Switzerland</t>
  </si>
  <si>
    <t>Cripps Pink</t>
  </si>
  <si>
    <t>Content:</t>
  </si>
  <si>
    <t>US situation</t>
  </si>
  <si>
    <t>European situation per country</t>
  </si>
  <si>
    <t xml:space="preserve">Sources: </t>
  </si>
  <si>
    <t>US:</t>
  </si>
  <si>
    <t>Washington Apple Commission, Pear Bureau Northwest</t>
  </si>
  <si>
    <t>Austria:</t>
  </si>
  <si>
    <t>Landeskammer für Land- und Forstwirtschaft Steiermark</t>
  </si>
  <si>
    <t>Belgium:</t>
  </si>
  <si>
    <t>VBT</t>
  </si>
  <si>
    <t>Czech Republic:</t>
  </si>
  <si>
    <t>SAPA</t>
  </si>
  <si>
    <t>France:</t>
  </si>
  <si>
    <t>Germany:</t>
  </si>
  <si>
    <t>Italy:</t>
  </si>
  <si>
    <t>ASSOMELA, CSO</t>
  </si>
  <si>
    <t>Poland:</t>
  </si>
  <si>
    <t>Switzerland:</t>
  </si>
  <si>
    <t>Spain:</t>
  </si>
  <si>
    <t>The Netherlands:</t>
  </si>
  <si>
    <t>United Kingdom:</t>
  </si>
  <si>
    <t>English Apples &amp; Pears</t>
  </si>
  <si>
    <t>Productschap Tuinbouw</t>
  </si>
  <si>
    <t>SWISSCOFEL</t>
  </si>
  <si>
    <t>SOCIETY FOR PROMOTION OF DWARF FRUIT ORCHARDS</t>
  </si>
  <si>
    <t>Central Institute for Supervising and Testing in Agriculture, Division of perennial plants</t>
  </si>
  <si>
    <t>Other new varieties³</t>
  </si>
  <si>
    <t>Reinette Grise du Canada</t>
  </si>
  <si>
    <t>Shampion</t>
  </si>
  <si>
    <t>European situation per variety</t>
  </si>
  <si>
    <t>Variety (Ton)</t>
  </si>
  <si>
    <t>Total</t>
  </si>
  <si>
    <t>Doyenne du comice</t>
  </si>
  <si>
    <t>Arlet</t>
  </si>
  <si>
    <t>Kronprinz Rudolf</t>
  </si>
  <si>
    <t>Rubinett</t>
  </si>
  <si>
    <t>Topaz</t>
  </si>
  <si>
    <t>Bellida</t>
  </si>
  <si>
    <t>Pigoen</t>
  </si>
  <si>
    <t>Ingrid Marie</t>
  </si>
  <si>
    <t>Doyenne</t>
  </si>
  <si>
    <t>Gloster*</t>
  </si>
  <si>
    <t>Abate Fetel</t>
  </si>
  <si>
    <t>Decana del C.</t>
  </si>
  <si>
    <t>Morgenduft</t>
  </si>
  <si>
    <t>Renette</t>
  </si>
  <si>
    <t>Jonagold (incl. Jonagored)</t>
  </si>
  <si>
    <t>Fuji Group</t>
  </si>
  <si>
    <t>Gala Group</t>
  </si>
  <si>
    <t>Golden Group</t>
  </si>
  <si>
    <t>Llimonera</t>
  </si>
  <si>
    <t>Glockenapfel</t>
  </si>
  <si>
    <t>Kanada Reinette</t>
  </si>
  <si>
    <t>Maigold</t>
  </si>
  <si>
    <t>Rubinette</t>
  </si>
  <si>
    <t>Boscs Flaschenbirne</t>
  </si>
  <si>
    <t>Gute Luise</t>
  </si>
  <si>
    <t>European countries by variety</t>
  </si>
  <si>
    <t>Reine de renettes</t>
  </si>
  <si>
    <t>Ariane</t>
  </si>
  <si>
    <t>Pear Stocks  (Ton)</t>
  </si>
  <si>
    <t>Mc Intosh</t>
  </si>
  <si>
    <t>Reinette</t>
  </si>
  <si>
    <t>Other new varieties*</t>
  </si>
  <si>
    <t>Tentation</t>
  </si>
  <si>
    <t>Belchard/Chantecler</t>
  </si>
  <si>
    <t>Rouges</t>
  </si>
  <si>
    <t>Jazz</t>
  </si>
  <si>
    <t>Honey Crunch</t>
  </si>
  <si>
    <t>Sundowner</t>
  </si>
  <si>
    <t>AMI</t>
  </si>
  <si>
    <t>ANPP</t>
  </si>
  <si>
    <t>France</t>
  </si>
  <si>
    <t>Red Jonaprince</t>
  </si>
  <si>
    <t>Other new varieties</t>
  </si>
  <si>
    <t>Denmark:</t>
  </si>
  <si>
    <t>Goldrush</t>
  </si>
  <si>
    <t>Angelys</t>
  </si>
  <si>
    <t>Beurré Hardy</t>
  </si>
  <si>
    <t>Guyot</t>
  </si>
  <si>
    <t>Passe Crassane</t>
  </si>
  <si>
    <t>Williams</t>
  </si>
  <si>
    <t>Club varieties</t>
  </si>
  <si>
    <t>JULY</t>
  </si>
  <si>
    <t>Portugal</t>
  </si>
  <si>
    <t>ANP - Associação Nacional de Produtores de Pera Rocha</t>
  </si>
  <si>
    <t>Portugal:</t>
  </si>
  <si>
    <t>Golden Delicius</t>
  </si>
  <si>
    <t>Rocha</t>
  </si>
  <si>
    <t xml:space="preserve">* Other new varieties: Ariane, Belgica, Cameo, Diwa, Greenstar, Goldrush, Honey Crunch, Jazz, Junami, Kanzi, Mairac, Rubens, Tentation (temptation), Wellant, ... </t>
  </si>
  <si>
    <t>Choupette</t>
  </si>
  <si>
    <t>Evelina</t>
  </si>
  <si>
    <t>Ligol</t>
  </si>
  <si>
    <t>Concorde</t>
  </si>
  <si>
    <t>AFRUCAT</t>
  </si>
  <si>
    <t>Honeycrisp</t>
  </si>
  <si>
    <t>* From 2007 Gloster is included in others</t>
  </si>
  <si>
    <t>** From 12/2014 Cox's is included in others</t>
  </si>
  <si>
    <t>Cox**</t>
  </si>
  <si>
    <t>Doyenne du Comice</t>
  </si>
  <si>
    <t>* As of 2017 the UK had a change in their calculation methods, particularly regarding Bramleys from NI hence the figures are not comparable this year.</t>
  </si>
  <si>
    <t>Forelle</t>
  </si>
  <si>
    <t>Please note that this is just indication it might be difference  +- 10%</t>
  </si>
  <si>
    <t>Moved 2020</t>
  </si>
  <si>
    <t>Overview Northern Hemisphere apple and pear stocks 2020-2021</t>
  </si>
  <si>
    <t>%2021/2020</t>
  </si>
  <si>
    <t>Moved 2021</t>
  </si>
  <si>
    <t xml:space="preserve">Please note that around 30% of good apples, mainly Gloster and Idared, were sent to industry directly from coldstorage 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</si>
</sst>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[$-813]dddd\ 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%"/>
    <numFmt numFmtId="200" formatCode="[$-80C]dddd\ d\ mmmm\ yyyy"/>
    <numFmt numFmtId="201" formatCode="_-* #,##0\ &quot;Pts&quot;_-;\-* #,##0\ &quot;Pts&quot;_-;_-* &quot;-&quot;\ &quot;Pts&quot;_-;_-@_-"/>
    <numFmt numFmtId="202" formatCode="_-* #,##0\ _P_t_s_-;\-* #,##0\ _P_t_s_-;_-* &quot;-&quot;\ _P_t_s_-;_-@_-"/>
    <numFmt numFmtId="203" formatCode="_-* #,##0.00\ &quot;Pts&quot;_-;\-* #,##0.00\ &quot;Pts&quot;_-;_-* &quot;-&quot;??\ &quot;Pts&quot;_-;_-@_-"/>
    <numFmt numFmtId="204" formatCode="_-* #,##0.00\ _P_t_s_-;\-* #,##0.00\ _P_t_s_-;_-* &quot;-&quot;??\ _P_t_s_-;_-@_-"/>
    <numFmt numFmtId="205" formatCode="_-* #,##0\ _€_-;\-* #,##0\ _€_-;_-* &quot;-&quot;??\ _€_-;_-@_-"/>
    <numFmt numFmtId="206" formatCode="[$-809]dd\ mmmm\ yyyy"/>
    <numFmt numFmtId="207" formatCode="_-* #,##0_-;\-* #,##0_-;_-* &quot;-&quot;??_-;_-@_-"/>
  </numFmts>
  <fonts count="4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9" fontId="0" fillId="0" borderId="0" xfId="0" applyNumberFormat="1" applyFill="1" applyBorder="1" applyAlignment="1">
      <alignment horizontal="center"/>
    </xf>
    <xf numFmtId="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8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1" xfId="0" applyNumberFormat="1" applyFill="1" applyBorder="1" applyAlignment="1" quotePrefix="1">
      <alignment/>
    </xf>
    <xf numFmtId="0" fontId="0" fillId="33" borderId="11" xfId="0" applyNumberFormat="1" applyFill="1" applyBorder="1" applyAlignment="1">
      <alignment/>
    </xf>
    <xf numFmtId="0" fontId="0" fillId="33" borderId="12" xfId="0" applyNumberFormat="1" applyFill="1" applyBorder="1" applyAlignment="1" quotePrefix="1">
      <alignment/>
    </xf>
    <xf numFmtId="0" fontId="1" fillId="33" borderId="13" xfId="0" applyFont="1" applyFill="1" applyBorder="1" applyAlignment="1">
      <alignment/>
    </xf>
    <xf numFmtId="14" fontId="1" fillId="0" borderId="14" xfId="0" applyNumberFormat="1" applyFont="1" applyFill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199" fontId="0" fillId="34" borderId="0" xfId="0" applyNumberFormat="1" applyFill="1" applyBorder="1" applyAlignment="1">
      <alignment/>
    </xf>
    <xf numFmtId="199" fontId="0" fillId="34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3" borderId="12" xfId="0" applyFill="1" applyBorder="1" applyAlignment="1">
      <alignment/>
    </xf>
    <xf numFmtId="3" fontId="0" fillId="0" borderId="17" xfId="0" applyNumberFormat="1" applyBorder="1" applyAlignment="1">
      <alignment/>
    </xf>
    <xf numFmtId="0" fontId="1" fillId="33" borderId="12" xfId="0" applyFont="1" applyFill="1" applyBorder="1" applyAlignment="1">
      <alignment/>
    </xf>
    <xf numFmtId="199" fontId="1" fillId="34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7" xfId="0" applyNumberFormat="1" applyFont="1" applyBorder="1" applyAlignment="1">
      <alignment/>
    </xf>
    <xf numFmtId="199" fontId="0" fillId="0" borderId="0" xfId="0" applyNumberFormat="1" applyFill="1" applyBorder="1" applyAlignment="1">
      <alignment/>
    </xf>
    <xf numFmtId="0" fontId="1" fillId="33" borderId="12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14" fontId="1" fillId="0" borderId="15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1" fillId="35" borderId="13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2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3" fontId="1" fillId="0" borderId="14" xfId="0" applyNumberFormat="1" applyFont="1" applyBorder="1" applyAlignment="1">
      <alignment/>
    </xf>
    <xf numFmtId="199" fontId="0" fillId="30" borderId="0" xfId="0" applyNumberFormat="1" applyFont="1" applyFill="1" applyBorder="1" applyAlignment="1">
      <alignment/>
    </xf>
    <xf numFmtId="199" fontId="0" fillId="30" borderId="10" xfId="0" applyNumberFormat="1" applyFont="1" applyFill="1" applyBorder="1" applyAlignment="1">
      <alignment/>
    </xf>
    <xf numFmtId="3" fontId="0" fillId="36" borderId="0" xfId="0" applyNumberForma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1" fillId="36" borderId="10" xfId="0" applyNumberFormat="1" applyFont="1" applyFill="1" applyBorder="1" applyAlignment="1">
      <alignment/>
    </xf>
    <xf numFmtId="0" fontId="0" fillId="0" borderId="0" xfId="57">
      <alignment/>
      <protection/>
    </xf>
    <xf numFmtId="0" fontId="1" fillId="35" borderId="13" xfId="57" applyFont="1" applyFill="1" applyBorder="1">
      <alignment/>
      <protection/>
    </xf>
    <xf numFmtId="0" fontId="0" fillId="0" borderId="0" xfId="57" applyFont="1">
      <alignment/>
      <protection/>
    </xf>
    <xf numFmtId="0" fontId="0" fillId="35" borderId="11" xfId="57" applyFont="1" applyFill="1" applyBorder="1">
      <alignment/>
      <protection/>
    </xf>
    <xf numFmtId="199" fontId="0" fillId="30" borderId="0" xfId="57" applyNumberFormat="1" applyFont="1" applyFill="1" applyBorder="1">
      <alignment/>
      <protection/>
    </xf>
    <xf numFmtId="3" fontId="0" fillId="0" borderId="0" xfId="57" applyNumberFormat="1" applyFont="1" applyBorder="1">
      <alignment/>
      <protection/>
    </xf>
    <xf numFmtId="0" fontId="0" fillId="35" borderId="12" xfId="57" applyFont="1" applyFill="1" applyBorder="1">
      <alignment/>
      <protection/>
    </xf>
    <xf numFmtId="199" fontId="0" fillId="30" borderId="10" xfId="57" applyNumberFormat="1" applyFont="1" applyFill="1" applyBorder="1">
      <alignment/>
      <protection/>
    </xf>
    <xf numFmtId="3" fontId="0" fillId="0" borderId="10" xfId="57" applyNumberFormat="1" applyFont="1" applyBorder="1">
      <alignment/>
      <protection/>
    </xf>
    <xf numFmtId="0" fontId="1" fillId="35" borderId="12" xfId="57" applyFont="1" applyFill="1" applyBorder="1">
      <alignment/>
      <protection/>
    </xf>
    <xf numFmtId="199" fontId="1" fillId="30" borderId="14" xfId="57" applyNumberFormat="1" applyFont="1" applyFill="1" applyBorder="1">
      <alignment/>
      <protection/>
    </xf>
    <xf numFmtId="3" fontId="0" fillId="0" borderId="14" xfId="57" applyNumberFormat="1" applyFont="1" applyBorder="1">
      <alignment/>
      <protection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6" xfId="57" applyNumberFormat="1" applyFont="1" applyBorder="1">
      <alignment/>
      <protection/>
    </xf>
    <xf numFmtId="3" fontId="0" fillId="0" borderId="17" xfId="57" applyNumberFormat="1" applyFont="1" applyBorder="1">
      <alignment/>
      <protection/>
    </xf>
    <xf numFmtId="3" fontId="0" fillId="0" borderId="15" xfId="57" applyNumberFormat="1" applyFont="1" applyBorder="1">
      <alignment/>
      <protection/>
    </xf>
    <xf numFmtId="0" fontId="0" fillId="33" borderId="12" xfId="0" applyNumberFormat="1" applyFill="1" applyBorder="1" applyAlignment="1">
      <alignment/>
    </xf>
    <xf numFmtId="3" fontId="1" fillId="36" borderId="14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3" fontId="0" fillId="0" borderId="17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3" fontId="0" fillId="0" borderId="0" xfId="57" applyNumberFormat="1" applyFont="1" applyFill="1" applyBorder="1">
      <alignment/>
      <protection/>
    </xf>
    <xf numFmtId="3" fontId="0" fillId="0" borderId="10" xfId="57" applyNumberFormat="1" applyFont="1" applyFill="1" applyBorder="1">
      <alignment/>
      <protection/>
    </xf>
    <xf numFmtId="3" fontId="0" fillId="0" borderId="16" xfId="57" applyNumberFormat="1" applyFont="1" applyFill="1" applyBorder="1">
      <alignment/>
      <protection/>
    </xf>
    <xf numFmtId="3" fontId="0" fillId="0" borderId="17" xfId="57" applyNumberFormat="1" applyFont="1" applyFill="1" applyBorder="1">
      <alignment/>
      <protection/>
    </xf>
    <xf numFmtId="3" fontId="0" fillId="36" borderId="0" xfId="57" applyNumberFormat="1" applyFont="1" applyFill="1" applyBorder="1">
      <alignment/>
      <protection/>
    </xf>
    <xf numFmtId="3" fontId="0" fillId="36" borderId="10" xfId="57" applyNumberFormat="1" applyFont="1" applyFill="1" applyBorder="1">
      <alignment/>
      <protection/>
    </xf>
    <xf numFmtId="3" fontId="0" fillId="36" borderId="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31" fillId="26" borderId="16" xfId="39" applyNumberForma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57" applyFont="1">
      <alignment/>
      <protection/>
    </xf>
    <xf numFmtId="199" fontId="1" fillId="3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Fill="1" applyBorder="1" applyAlignment="1" quotePrefix="1">
      <alignment/>
    </xf>
    <xf numFmtId="3" fontId="0" fillId="0" borderId="10" xfId="0" applyNumberFormat="1" applyFill="1" applyBorder="1" applyAlignment="1" quotePrefix="1">
      <alignment/>
    </xf>
    <xf numFmtId="199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1" fillId="0" borderId="14" xfId="57" applyNumberFormat="1" applyFont="1" applyFill="1" applyBorder="1">
      <alignment/>
      <protection/>
    </xf>
    <xf numFmtId="3" fontId="1" fillId="0" borderId="14" xfId="57" applyNumberFormat="1" applyFont="1" applyBorder="1">
      <alignment/>
      <protection/>
    </xf>
    <xf numFmtId="3" fontId="1" fillId="0" borderId="15" xfId="57" applyNumberFormat="1" applyFont="1" applyBorder="1">
      <alignment/>
      <protection/>
    </xf>
    <xf numFmtId="3" fontId="1" fillId="36" borderId="14" xfId="57" applyNumberFormat="1" applyFont="1" applyFill="1" applyBorder="1">
      <alignment/>
      <protection/>
    </xf>
    <xf numFmtId="3" fontId="0" fillId="36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36" borderId="10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57" applyFill="1">
      <alignment/>
      <protection/>
    </xf>
    <xf numFmtId="199" fontId="1" fillId="30" borderId="10" xfId="57" applyNumberFormat="1" applyFont="1" applyFill="1" applyBorder="1">
      <alignment/>
      <protection/>
    </xf>
    <xf numFmtId="199" fontId="0" fillId="30" borderId="14" xfId="57" applyNumberFormat="1" applyFont="1" applyFill="1" applyBorder="1">
      <alignment/>
      <protection/>
    </xf>
    <xf numFmtId="3" fontId="1" fillId="0" borderId="15" xfId="0" applyNumberFormat="1" applyFont="1" applyFill="1" applyBorder="1" applyAlignment="1">
      <alignment/>
    </xf>
    <xf numFmtId="0" fontId="0" fillId="35" borderId="18" xfId="57" applyFont="1" applyFill="1" applyBorder="1">
      <alignment/>
      <protection/>
    </xf>
    <xf numFmtId="199" fontId="0" fillId="30" borderId="19" xfId="57" applyNumberFormat="1" applyFont="1" applyFill="1" applyBorder="1">
      <alignment/>
      <protection/>
    </xf>
    <xf numFmtId="3" fontId="0" fillId="36" borderId="19" xfId="57" applyNumberFormat="1" applyFont="1" applyFill="1" applyBorder="1">
      <alignment/>
      <protection/>
    </xf>
    <xf numFmtId="3" fontId="0" fillId="0" borderId="19" xfId="57" applyNumberFormat="1" applyFont="1" applyFill="1" applyBorder="1">
      <alignment/>
      <protection/>
    </xf>
    <xf numFmtId="3" fontId="0" fillId="0" borderId="20" xfId="57" applyNumberFormat="1" applyFont="1" applyFill="1" applyBorder="1">
      <alignment/>
      <protection/>
    </xf>
    <xf numFmtId="3" fontId="1" fillId="0" borderId="15" xfId="57" applyNumberFormat="1" applyFont="1" applyFill="1" applyBorder="1">
      <alignment/>
      <protection/>
    </xf>
    <xf numFmtId="3" fontId="31" fillId="26" borderId="0" xfId="39" applyNumberFormat="1" applyBorder="1" applyAlignment="1">
      <alignment/>
    </xf>
    <xf numFmtId="3" fontId="0" fillId="0" borderId="16" xfId="0" applyNumberFormat="1" applyFont="1" applyFill="1" applyBorder="1" applyAlignment="1">
      <alignment horizontal="right"/>
    </xf>
    <xf numFmtId="3" fontId="1" fillId="36" borderId="10" xfId="57" applyNumberFormat="1" applyFont="1" applyFill="1" applyBorder="1">
      <alignment/>
      <protection/>
    </xf>
    <xf numFmtId="3" fontId="1" fillId="0" borderId="10" xfId="57" applyNumberFormat="1" applyFont="1" applyFill="1" applyBorder="1">
      <alignment/>
      <protection/>
    </xf>
    <xf numFmtId="3" fontId="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0" fillId="0" borderId="0" xfId="0" applyNumberFormat="1" applyFont="1" applyBorder="1" applyAlignment="1">
      <alignment horizontal="center"/>
    </xf>
    <xf numFmtId="0" fontId="0" fillId="0" borderId="0" xfId="57" applyFont="1" applyFill="1" applyBorder="1">
      <alignment/>
      <protection/>
    </xf>
    <xf numFmtId="3" fontId="0" fillId="0" borderId="0" xfId="0" applyNumberFormat="1" applyFont="1" applyFill="1" applyBorder="1" applyAlignment="1">
      <alignment horizontal="right"/>
    </xf>
    <xf numFmtId="0" fontId="0" fillId="0" borderId="0" xfId="57" applyFill="1" applyBorder="1">
      <alignment/>
      <protection/>
    </xf>
    <xf numFmtId="3" fontId="1" fillId="36" borderId="10" xfId="0" applyNumberFormat="1" applyFont="1" applyFill="1" applyBorder="1" applyAlignment="1">
      <alignment/>
    </xf>
    <xf numFmtId="3" fontId="0" fillId="15" borderId="0" xfId="0" applyNumberFormat="1" applyFill="1" applyBorder="1" applyAlignment="1">
      <alignment/>
    </xf>
    <xf numFmtId="3" fontId="0" fillId="15" borderId="16" xfId="0" applyNumberFormat="1" applyFill="1" applyBorder="1" applyAlignment="1">
      <alignment/>
    </xf>
    <xf numFmtId="3" fontId="0" fillId="0" borderId="19" xfId="57" applyNumberFormat="1" applyFill="1" applyBorder="1">
      <alignment/>
      <protection/>
    </xf>
    <xf numFmtId="3" fontId="0" fillId="0" borderId="0" xfId="57" applyNumberFormat="1" applyFill="1" applyBorder="1">
      <alignment/>
      <protection/>
    </xf>
    <xf numFmtId="3" fontId="0" fillId="0" borderId="10" xfId="57" applyNumberFormat="1" applyFill="1" applyBorder="1">
      <alignment/>
      <protection/>
    </xf>
    <xf numFmtId="3" fontId="10" fillId="0" borderId="0" xfId="0" applyNumberFormat="1" applyFont="1" applyFill="1" applyBorder="1" applyAlignment="1">
      <alignment horizontal="center"/>
    </xf>
    <xf numFmtId="14" fontId="1" fillId="0" borderId="14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4" fontId="1" fillId="0" borderId="0" xfId="0" applyNumberFormat="1" applyFont="1" applyFill="1" applyBorder="1" applyAlignment="1">
      <alignment horizontal="center"/>
    </xf>
    <xf numFmtId="14" fontId="1" fillId="0" borderId="16" xfId="0" applyNumberFormat="1" applyFont="1" applyBorder="1" applyAlignment="1">
      <alignment horizontal="center"/>
    </xf>
    <xf numFmtId="1" fontId="0" fillId="36" borderId="0" xfId="0" applyNumberFormat="1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1" fillId="36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3" fontId="0" fillId="37" borderId="10" xfId="0" applyNumberFormat="1" applyFont="1" applyFill="1" applyBorder="1" applyAlignment="1">
      <alignment/>
    </xf>
    <xf numFmtId="0" fontId="1" fillId="36" borderId="14" xfId="0" applyFont="1" applyFill="1" applyBorder="1" applyAlignment="1">
      <alignment/>
    </xf>
    <xf numFmtId="3" fontId="0" fillId="37" borderId="0" xfId="57" applyNumberFormat="1" applyFont="1" applyFill="1" applyBorder="1">
      <alignment/>
      <protection/>
    </xf>
    <xf numFmtId="3" fontId="0" fillId="37" borderId="10" xfId="57" applyNumberFormat="1" applyFont="1" applyFill="1" applyBorder="1">
      <alignment/>
      <protection/>
    </xf>
    <xf numFmtId="3" fontId="1" fillId="37" borderId="14" xfId="57" applyNumberFormat="1" applyFont="1" applyFill="1" applyBorder="1">
      <alignment/>
      <protection/>
    </xf>
    <xf numFmtId="3" fontId="1" fillId="37" borderId="10" xfId="57" applyNumberFormat="1" applyFont="1" applyFill="1" applyBorder="1">
      <alignment/>
      <protection/>
    </xf>
    <xf numFmtId="3" fontId="1" fillId="37" borderId="10" xfId="0" applyNumberFormat="1" applyFont="1" applyFill="1" applyBorder="1" applyAlignment="1">
      <alignment horizontal="right"/>
    </xf>
    <xf numFmtId="3" fontId="1" fillId="36" borderId="14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14" fontId="1" fillId="37" borderId="14" xfId="0" applyNumberFormat="1" applyFont="1" applyFill="1" applyBorder="1" applyAlignment="1">
      <alignment/>
    </xf>
    <xf numFmtId="3" fontId="0" fillId="37" borderId="0" xfId="0" applyNumberFormat="1" applyFill="1" applyBorder="1" applyAlignment="1">
      <alignment/>
    </xf>
    <xf numFmtId="3" fontId="0" fillId="37" borderId="10" xfId="0" applyNumberFormat="1" applyFill="1" applyBorder="1" applyAlignment="1">
      <alignment/>
    </xf>
    <xf numFmtId="3" fontId="1" fillId="37" borderId="14" xfId="0" applyNumberFormat="1" applyFont="1" applyFill="1" applyBorder="1" applyAlignment="1">
      <alignment/>
    </xf>
    <xf numFmtId="1" fontId="0" fillId="37" borderId="0" xfId="0" applyNumberFormat="1" applyFont="1" applyFill="1" applyBorder="1" applyAlignment="1">
      <alignment/>
    </xf>
    <xf numFmtId="3" fontId="0" fillId="0" borderId="0" xfId="0" applyNumberFormat="1" applyFill="1" applyBorder="1" applyAlignment="1" quotePrefix="1">
      <alignment horizontal="right"/>
    </xf>
    <xf numFmtId="0" fontId="1" fillId="33" borderId="13" xfId="0" applyNumberFormat="1" applyFont="1" applyFill="1" applyBorder="1" applyAlignment="1">
      <alignment/>
    </xf>
    <xf numFmtId="199" fontId="1" fillId="34" borderId="14" xfId="0" applyNumberFormat="1" applyFont="1" applyFill="1" applyBorder="1" applyAlignment="1">
      <alignment/>
    </xf>
    <xf numFmtId="3" fontId="1" fillId="36" borderId="14" xfId="0" applyNumberFormat="1" applyFont="1" applyFill="1" applyBorder="1" applyAlignment="1">
      <alignment horizontal="right"/>
    </xf>
    <xf numFmtId="3" fontId="1" fillId="0" borderId="14" xfId="0" applyNumberFormat="1" applyFont="1" applyFill="1" applyBorder="1" applyAlignment="1">
      <alignment horizontal="right"/>
    </xf>
    <xf numFmtId="1" fontId="0" fillId="37" borderId="14" xfId="0" applyNumberFormat="1" applyFont="1" applyFill="1" applyBorder="1" applyAlignment="1">
      <alignment/>
    </xf>
    <xf numFmtId="3" fontId="1" fillId="0" borderId="15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e 2" xfId="58"/>
    <cellStyle name="Normale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371475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1925"/>
          <a:ext cx="21907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ocks%20NH%20Ju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US"/>
      <sheetName val="EU - country"/>
      <sheetName val="EU - variety"/>
      <sheetName val="Austria"/>
      <sheetName val="Belgium"/>
      <sheetName val="Czech Republic"/>
      <sheetName val="Denmark"/>
      <sheetName val="France"/>
      <sheetName val="Germany"/>
      <sheetName val="Italy"/>
      <sheetName val="Poland"/>
      <sheetName val="Portugal"/>
      <sheetName val="Spain"/>
      <sheetName val="Switzerland"/>
      <sheetName val="Netherlands"/>
      <sheetName val="UK"/>
    </sheetNames>
    <sheetDataSet>
      <sheetData sheetId="1">
        <row r="30">
          <cell r="E30">
            <v>17060.38</v>
          </cell>
          <cell r="F30">
            <v>20881.22</v>
          </cell>
        </row>
        <row r="31">
          <cell r="E31">
            <v>234.3</v>
          </cell>
          <cell r="F31">
            <v>77.04</v>
          </cell>
        </row>
        <row r="32">
          <cell r="E32">
            <v>1084.64</v>
          </cell>
          <cell r="F32">
            <v>2738.38</v>
          </cell>
        </row>
        <row r="33">
          <cell r="E33">
            <v>0</v>
          </cell>
          <cell r="F33">
            <v>0</v>
          </cell>
        </row>
        <row r="34">
          <cell r="E34">
            <v>0</v>
          </cell>
          <cell r="F34">
            <v>0</v>
          </cell>
        </row>
        <row r="35">
          <cell r="E35">
            <v>0</v>
          </cell>
          <cell r="F35">
            <v>0</v>
          </cell>
        </row>
        <row r="36">
          <cell r="E36">
            <v>0</v>
          </cell>
          <cell r="F36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18379.32</v>
          </cell>
          <cell r="F40">
            <v>23696.640000000003</v>
          </cell>
        </row>
      </sheetData>
      <sheetData sheetId="2">
        <row r="2">
          <cell r="E2">
            <v>33802.5</v>
          </cell>
          <cell r="F2">
            <v>20224.430000000004</v>
          </cell>
        </row>
        <row r="3">
          <cell r="E3">
            <v>23537</v>
          </cell>
          <cell r="F3">
            <v>49615</v>
          </cell>
        </row>
        <row r="4">
          <cell r="E4">
            <v>7733</v>
          </cell>
          <cell r="F4">
            <v>4630</v>
          </cell>
        </row>
        <row r="5">
          <cell r="E5">
            <v>0</v>
          </cell>
          <cell r="F5">
            <v>0</v>
          </cell>
        </row>
        <row r="6">
          <cell r="E6">
            <v>87719</v>
          </cell>
          <cell r="F6">
            <v>153194</v>
          </cell>
        </row>
        <row r="7">
          <cell r="E7">
            <v>60577</v>
          </cell>
          <cell r="F7">
            <v>37885</v>
          </cell>
        </row>
        <row r="8">
          <cell r="E8">
            <v>244699.21709999998</v>
          </cell>
          <cell r="F8">
            <v>206588</v>
          </cell>
        </row>
        <row r="9">
          <cell r="E9">
            <v>237000</v>
          </cell>
          <cell r="F9">
            <v>58000</v>
          </cell>
        </row>
        <row r="11">
          <cell r="E11">
            <v>42857.99939888637</v>
          </cell>
          <cell r="F11">
            <v>69474.68165723202</v>
          </cell>
        </row>
        <row r="12">
          <cell r="E12">
            <v>15676</v>
          </cell>
          <cell r="F12">
            <v>12157</v>
          </cell>
        </row>
        <row r="13">
          <cell r="E13">
            <v>25896</v>
          </cell>
          <cell r="F13">
            <v>37674</v>
          </cell>
        </row>
        <row r="14">
          <cell r="E14">
            <v>8645</v>
          </cell>
          <cell r="F14">
            <v>7558</v>
          </cell>
        </row>
        <row r="15">
          <cell r="E15">
            <v>788142.7164988864</v>
          </cell>
          <cell r="F15">
            <v>657000.1116572319</v>
          </cell>
        </row>
        <row r="19">
          <cell r="E19">
            <v>13790</v>
          </cell>
          <cell r="F19">
            <v>815</v>
          </cell>
        </row>
        <row r="20">
          <cell r="E20">
            <v>2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194</v>
          </cell>
          <cell r="F22">
            <v>308</v>
          </cell>
        </row>
        <row r="23">
          <cell r="E23">
            <v>0</v>
          </cell>
          <cell r="F23">
            <v>219</v>
          </cell>
        </row>
        <row r="24">
          <cell r="E24">
            <v>2185.71074654335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7812</v>
          </cell>
          <cell r="F27">
            <v>8483</v>
          </cell>
        </row>
        <row r="28">
          <cell r="E28">
            <v>53</v>
          </cell>
          <cell r="F28">
            <v>5</v>
          </cell>
        </row>
        <row r="29">
          <cell r="E29">
            <v>37406</v>
          </cell>
          <cell r="F29">
            <v>31456</v>
          </cell>
        </row>
        <row r="30">
          <cell r="E30">
            <v>15</v>
          </cell>
          <cell r="F30">
            <v>0</v>
          </cell>
        </row>
        <row r="31">
          <cell r="E31">
            <v>61457.71074654335</v>
          </cell>
          <cell r="F31">
            <v>41286</v>
          </cell>
        </row>
      </sheetData>
      <sheetData sheetId="3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17</v>
          </cell>
        </row>
        <row r="4">
          <cell r="E4">
            <v>15038.100000000002</v>
          </cell>
          <cell r="F4">
            <v>14357.51</v>
          </cell>
        </row>
        <row r="5">
          <cell r="E5">
            <v>4840</v>
          </cell>
          <cell r="F5">
            <v>3521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7186.3</v>
          </cell>
          <cell r="F9">
            <v>12149</v>
          </cell>
        </row>
        <row r="10">
          <cell r="E10">
            <v>4024</v>
          </cell>
          <cell r="F10">
            <v>9976</v>
          </cell>
        </row>
        <row r="11">
          <cell r="E11">
            <v>17338.497613738607</v>
          </cell>
          <cell r="F11">
            <v>14891.671657232033</v>
          </cell>
        </row>
        <row r="12">
          <cell r="E12">
            <v>30258.85</v>
          </cell>
          <cell r="F12">
            <v>20731.73</v>
          </cell>
        </row>
        <row r="13">
          <cell r="E13">
            <v>20000</v>
          </cell>
          <cell r="F13">
            <v>8000</v>
          </cell>
        </row>
        <row r="14">
          <cell r="E14">
            <v>278460.3647168804</v>
          </cell>
          <cell r="F14">
            <v>324296.03</v>
          </cell>
        </row>
        <row r="15">
          <cell r="E15">
            <v>36314.49825188905</v>
          </cell>
          <cell r="F15">
            <v>33007</v>
          </cell>
        </row>
        <row r="16">
          <cell r="E16">
            <v>0</v>
          </cell>
          <cell r="F16">
            <v>0</v>
          </cell>
        </row>
        <row r="17">
          <cell r="E17">
            <v>82977.25</v>
          </cell>
          <cell r="F17">
            <v>19741.35</v>
          </cell>
        </row>
        <row r="18">
          <cell r="E18">
            <v>59634.35</v>
          </cell>
          <cell r="F18">
            <v>57262.869999999995</v>
          </cell>
        </row>
        <row r="19">
          <cell r="E19">
            <v>15837</v>
          </cell>
          <cell r="F19">
            <v>27457</v>
          </cell>
        </row>
        <row r="20">
          <cell r="E20">
            <v>0</v>
          </cell>
          <cell r="F20">
            <v>0</v>
          </cell>
        </row>
        <row r="21">
          <cell r="E21">
            <v>0</v>
          </cell>
          <cell r="F21">
            <v>0</v>
          </cell>
        </row>
        <row r="22">
          <cell r="E22">
            <v>3729.644</v>
          </cell>
          <cell r="F22">
            <v>1217</v>
          </cell>
        </row>
        <row r="23">
          <cell r="E23">
            <v>15945.317799999999</v>
          </cell>
          <cell r="F23">
            <v>5814.8099999999995</v>
          </cell>
        </row>
        <row r="24">
          <cell r="E24">
            <v>22420.195416378378</v>
          </cell>
          <cell r="F24">
            <v>21575</v>
          </cell>
        </row>
        <row r="25">
          <cell r="E25">
            <v>51920.95</v>
          </cell>
          <cell r="F25">
            <v>26467.17</v>
          </cell>
        </row>
        <row r="26">
          <cell r="E26">
            <v>5590.6487</v>
          </cell>
          <cell r="F26">
            <v>1764</v>
          </cell>
        </row>
        <row r="27">
          <cell r="E27">
            <v>15319</v>
          </cell>
          <cell r="F27">
            <v>5000</v>
          </cell>
        </row>
        <row r="28">
          <cell r="E28">
            <v>0</v>
          </cell>
          <cell r="F28">
            <v>0</v>
          </cell>
        </row>
        <row r="29">
          <cell r="E29">
            <v>0</v>
          </cell>
          <cell r="F29">
            <v>0</v>
          </cell>
        </row>
        <row r="30">
          <cell r="E30">
            <v>23800.55</v>
          </cell>
          <cell r="F30">
            <v>23446.97</v>
          </cell>
        </row>
        <row r="31">
          <cell r="E31">
            <v>77507.2</v>
          </cell>
          <cell r="F31">
            <v>26307</v>
          </cell>
        </row>
        <row r="32">
          <cell r="E32">
            <v>788142.7164988862</v>
          </cell>
          <cell r="F32">
            <v>657000.1116572322</v>
          </cell>
        </row>
        <row r="36">
          <cell r="E36">
            <v>17.26762347198182</v>
          </cell>
          <cell r="F36">
            <v>0</v>
          </cell>
        </row>
        <row r="37">
          <cell r="E37">
            <v>143</v>
          </cell>
          <cell r="F37">
            <v>150</v>
          </cell>
        </row>
        <row r="38">
          <cell r="E38">
            <v>569</v>
          </cell>
          <cell r="F38">
            <v>71</v>
          </cell>
        </row>
        <row r="39">
          <cell r="E39">
            <v>59789.50927170928</v>
          </cell>
          <cell r="F39">
            <v>40359</v>
          </cell>
        </row>
        <row r="40">
          <cell r="E40">
            <v>4</v>
          </cell>
          <cell r="F40">
            <v>4</v>
          </cell>
        </row>
        <row r="41">
          <cell r="E41">
            <v>144.93385136209295</v>
          </cell>
          <cell r="F41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790</v>
          </cell>
          <cell r="F43">
            <v>702</v>
          </cell>
        </row>
        <row r="44">
          <cell r="E44">
            <v>61457.71074654335</v>
          </cell>
          <cell r="F44">
            <v>41286</v>
          </cell>
        </row>
      </sheetData>
      <sheetData sheetId="4">
        <row r="2">
          <cell r="E2">
            <v>13.65</v>
          </cell>
          <cell r="F2">
            <v>5.05</v>
          </cell>
        </row>
        <row r="3">
          <cell r="E3">
            <v>0</v>
          </cell>
          <cell r="F3">
            <v>0</v>
          </cell>
        </row>
        <row r="4">
          <cell r="E4">
            <v>527.8</v>
          </cell>
          <cell r="F4">
            <v>773.51</v>
          </cell>
        </row>
        <row r="5">
          <cell r="E5">
            <v>0</v>
          </cell>
          <cell r="F5">
            <v>0</v>
          </cell>
        </row>
        <row r="6">
          <cell r="E6">
            <v>2807.5499999999997</v>
          </cell>
          <cell r="F6">
            <v>530.97</v>
          </cell>
        </row>
        <row r="7">
          <cell r="E7">
            <v>152.1</v>
          </cell>
          <cell r="F7">
            <v>402.99</v>
          </cell>
        </row>
        <row r="8">
          <cell r="E8">
            <v>4821.85</v>
          </cell>
          <cell r="F8">
            <v>1817.73</v>
          </cell>
        </row>
        <row r="10">
          <cell r="E10">
            <v>18258.05</v>
          </cell>
          <cell r="F10">
            <v>9308.029999999999</v>
          </cell>
        </row>
        <row r="11">
          <cell r="E11">
            <v>1.3</v>
          </cell>
          <cell r="F11">
            <v>0</v>
          </cell>
        </row>
        <row r="12">
          <cell r="E12">
            <v>3382.25</v>
          </cell>
          <cell r="F12">
            <v>3317.35</v>
          </cell>
        </row>
        <row r="13">
          <cell r="E13">
            <v>1157.55</v>
          </cell>
          <cell r="F13">
            <v>1921.87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172.9</v>
          </cell>
          <cell r="F16">
            <v>185.81</v>
          </cell>
        </row>
        <row r="17">
          <cell r="E17">
            <v>1231.9499999999998</v>
          </cell>
          <cell r="F17">
            <v>1431.17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4</v>
          </cell>
        </row>
        <row r="20">
          <cell r="E20">
            <v>1275.55</v>
          </cell>
          <cell r="F20">
            <v>525.95</v>
          </cell>
        </row>
        <row r="21">
          <cell r="E21">
            <v>33802.5</v>
          </cell>
          <cell r="F21">
            <v>20224.430000000004</v>
          </cell>
        </row>
      </sheetData>
      <sheetData sheetId="5">
        <row r="2">
          <cell r="E2">
            <v>0</v>
          </cell>
          <cell r="F2">
            <v>0</v>
          </cell>
        </row>
        <row r="3">
          <cell r="F3">
            <v>0</v>
          </cell>
        </row>
        <row r="4">
          <cell r="E4">
            <v>0</v>
          </cell>
          <cell r="F4">
            <v>0</v>
          </cell>
        </row>
        <row r="6">
          <cell r="E6">
            <v>987</v>
          </cell>
          <cell r="F6">
            <v>8602</v>
          </cell>
        </row>
        <row r="7">
          <cell r="E7">
            <v>15380</v>
          </cell>
          <cell r="F7">
            <v>20502</v>
          </cell>
        </row>
        <row r="8">
          <cell r="E8">
            <v>4558</v>
          </cell>
          <cell r="F8">
            <v>19929</v>
          </cell>
        </row>
        <row r="9">
          <cell r="E9">
            <v>2612</v>
          </cell>
          <cell r="F9">
            <v>582</v>
          </cell>
        </row>
        <row r="10">
          <cell r="E10">
            <v>23537</v>
          </cell>
          <cell r="F10">
            <v>49615</v>
          </cell>
        </row>
        <row r="15">
          <cell r="E15">
            <v>13790</v>
          </cell>
          <cell r="F15">
            <v>662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153</v>
          </cell>
        </row>
      </sheetData>
      <sheetData sheetId="6">
        <row r="2">
          <cell r="E2">
            <v>1414</v>
          </cell>
          <cell r="F2">
            <v>666</v>
          </cell>
        </row>
        <row r="3">
          <cell r="E3">
            <v>564</v>
          </cell>
          <cell r="F3">
            <v>379</v>
          </cell>
        </row>
        <row r="4">
          <cell r="E4">
            <v>0</v>
          </cell>
          <cell r="F4">
            <v>0</v>
          </cell>
        </row>
        <row r="5">
          <cell r="E5">
            <v>2687</v>
          </cell>
          <cell r="F5">
            <v>2725</v>
          </cell>
        </row>
        <row r="6">
          <cell r="E6">
            <v>931</v>
          </cell>
          <cell r="F6">
            <v>268</v>
          </cell>
        </row>
        <row r="7">
          <cell r="E7">
            <v>1050</v>
          </cell>
          <cell r="F7">
            <v>25</v>
          </cell>
        </row>
        <row r="8">
          <cell r="E8">
            <v>0</v>
          </cell>
          <cell r="F8">
            <v>177</v>
          </cell>
        </row>
        <row r="9">
          <cell r="E9">
            <v>319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768</v>
          </cell>
          <cell r="F11">
            <v>390</v>
          </cell>
        </row>
        <row r="12">
          <cell r="E12">
            <v>7733</v>
          </cell>
          <cell r="F12">
            <v>4630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2</v>
          </cell>
          <cell r="F18">
            <v>0</v>
          </cell>
        </row>
        <row r="19">
          <cell r="E19">
            <v>0</v>
          </cell>
          <cell r="F19">
            <v>0</v>
          </cell>
        </row>
      </sheetData>
      <sheetData sheetId="7">
        <row r="2">
          <cell r="E2">
            <v>0</v>
          </cell>
          <cell r="F2">
            <v>0</v>
          </cell>
        </row>
        <row r="3">
          <cell r="E3">
            <v>0</v>
          </cell>
          <cell r="F3">
            <v>0</v>
          </cell>
        </row>
        <row r="4">
          <cell r="E4">
            <v>0</v>
          </cell>
          <cell r="F4">
            <v>0</v>
          </cell>
        </row>
        <row r="5">
          <cell r="E5">
            <v>0</v>
          </cell>
          <cell r="F5">
            <v>0</v>
          </cell>
        </row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9">
          <cell r="E9">
            <v>0</v>
          </cell>
          <cell r="F9">
            <v>0</v>
          </cell>
        </row>
        <row r="10">
          <cell r="E10">
            <v>0</v>
          </cell>
          <cell r="F10">
            <v>0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0</v>
          </cell>
          <cell r="F15">
            <v>0</v>
          </cell>
        </row>
        <row r="16">
          <cell r="E16">
            <v>0</v>
          </cell>
          <cell r="F16">
            <v>0</v>
          </cell>
        </row>
        <row r="17">
          <cell r="E17">
            <v>0</v>
          </cell>
          <cell r="F17">
            <v>0</v>
          </cell>
        </row>
        <row r="18">
          <cell r="E18">
            <v>0</v>
          </cell>
          <cell r="F18">
            <v>0</v>
          </cell>
        </row>
        <row r="19">
          <cell r="E19">
            <v>0</v>
          </cell>
          <cell r="F19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  <row r="26">
          <cell r="E26">
            <v>0</v>
          </cell>
          <cell r="F26">
            <v>0</v>
          </cell>
        </row>
      </sheetData>
      <sheetData sheetId="8">
        <row r="2">
          <cell r="E2">
            <v>1007</v>
          </cell>
          <cell r="F2">
            <v>949</v>
          </cell>
        </row>
        <row r="3">
          <cell r="E3">
            <v>794</v>
          </cell>
          <cell r="F3">
            <v>4240</v>
          </cell>
        </row>
        <row r="4">
          <cell r="E4">
            <v>0</v>
          </cell>
          <cell r="F4">
            <v>0</v>
          </cell>
        </row>
        <row r="5">
          <cell r="E5">
            <v>1984</v>
          </cell>
          <cell r="F5">
            <v>2642</v>
          </cell>
        </row>
        <row r="7">
          <cell r="E7">
            <v>735</v>
          </cell>
          <cell r="F7">
            <v>1397</v>
          </cell>
        </row>
        <row r="8">
          <cell r="E8">
            <v>3835</v>
          </cell>
          <cell r="F8">
            <v>11797</v>
          </cell>
        </row>
        <row r="9">
          <cell r="E9">
            <v>52</v>
          </cell>
          <cell r="F9">
            <v>162</v>
          </cell>
        </row>
        <row r="10">
          <cell r="E10">
            <v>325</v>
          </cell>
          <cell r="F10">
            <v>3501</v>
          </cell>
        </row>
        <row r="11">
          <cell r="E11">
            <v>12813</v>
          </cell>
          <cell r="F11">
            <v>8400</v>
          </cell>
        </row>
        <row r="12">
          <cell r="E12">
            <v>38535</v>
          </cell>
          <cell r="F12">
            <v>80281</v>
          </cell>
        </row>
        <row r="13">
          <cell r="E13">
            <v>459</v>
          </cell>
          <cell r="F13">
            <v>1012</v>
          </cell>
        </row>
        <row r="14">
          <cell r="E14">
            <v>10545</v>
          </cell>
          <cell r="F14">
            <v>15658</v>
          </cell>
        </row>
        <row r="15">
          <cell r="E15">
            <v>86</v>
          </cell>
          <cell r="F15">
            <v>856</v>
          </cell>
        </row>
        <row r="16">
          <cell r="E16">
            <v>527</v>
          </cell>
          <cell r="F16">
            <v>457</v>
          </cell>
        </row>
        <row r="17">
          <cell r="E17">
            <v>1238</v>
          </cell>
          <cell r="F17">
            <v>3232</v>
          </cell>
        </row>
        <row r="18">
          <cell r="E18">
            <v>6117</v>
          </cell>
          <cell r="F18">
            <v>6259</v>
          </cell>
        </row>
        <row r="19">
          <cell r="E19">
            <v>1043</v>
          </cell>
          <cell r="F19">
            <v>4089</v>
          </cell>
        </row>
        <row r="21">
          <cell r="E21">
            <v>433</v>
          </cell>
          <cell r="F21">
            <v>1465</v>
          </cell>
        </row>
        <row r="22">
          <cell r="E22">
            <v>79</v>
          </cell>
          <cell r="F22">
            <v>241</v>
          </cell>
        </row>
        <row r="23">
          <cell r="E23">
            <v>3991</v>
          </cell>
          <cell r="F23">
            <v>4763</v>
          </cell>
        </row>
        <row r="24">
          <cell r="E24">
            <v>0</v>
          </cell>
          <cell r="F24">
            <v>247</v>
          </cell>
        </row>
        <row r="25">
          <cell r="E25">
            <v>3121</v>
          </cell>
          <cell r="F25">
            <v>1546</v>
          </cell>
        </row>
        <row r="26">
          <cell r="E26">
            <v>87719</v>
          </cell>
          <cell r="F26">
            <v>153194</v>
          </cell>
        </row>
        <row r="30">
          <cell r="E30">
            <v>55</v>
          </cell>
          <cell r="F30">
            <v>80</v>
          </cell>
        </row>
        <row r="32">
          <cell r="E32">
            <v>105</v>
          </cell>
          <cell r="F32">
            <v>197</v>
          </cell>
        </row>
        <row r="33">
          <cell r="E33">
            <v>4</v>
          </cell>
          <cell r="F33">
            <v>4</v>
          </cell>
        </row>
        <row r="37">
          <cell r="E37">
            <v>30</v>
          </cell>
          <cell r="F37">
            <v>27</v>
          </cell>
        </row>
        <row r="38">
          <cell r="E38">
            <v>194</v>
          </cell>
          <cell r="F38">
            <v>308</v>
          </cell>
        </row>
      </sheetData>
      <sheetData sheetId="9">
        <row r="2">
          <cell r="E2">
            <v>0</v>
          </cell>
          <cell r="F2">
            <v>17</v>
          </cell>
        </row>
        <row r="3">
          <cell r="E3">
            <v>94</v>
          </cell>
          <cell r="F3">
            <v>7</v>
          </cell>
        </row>
        <row r="4">
          <cell r="E4">
            <v>0</v>
          </cell>
        </row>
        <row r="5">
          <cell r="E5">
            <v>3203</v>
          </cell>
          <cell r="F5">
            <v>3299</v>
          </cell>
        </row>
        <row r="6">
          <cell r="E6">
            <v>596</v>
          </cell>
          <cell r="F6">
            <v>67</v>
          </cell>
        </row>
        <row r="7">
          <cell r="E7">
            <v>2715</v>
          </cell>
          <cell r="F7">
            <v>1140</v>
          </cell>
        </row>
        <row r="8">
          <cell r="E8">
            <v>0</v>
          </cell>
        </row>
        <row r="9">
          <cell r="E9">
            <v>1001</v>
          </cell>
          <cell r="F9">
            <v>584</v>
          </cell>
        </row>
        <row r="10">
          <cell r="E10">
            <v>0</v>
          </cell>
        </row>
        <row r="11">
          <cell r="E11">
            <v>3072</v>
          </cell>
          <cell r="F11">
            <v>674</v>
          </cell>
        </row>
        <row r="12">
          <cell r="E12">
            <v>0</v>
          </cell>
        </row>
        <row r="13">
          <cell r="E13">
            <v>3447</v>
          </cell>
          <cell r="F13">
            <v>4081</v>
          </cell>
        </row>
        <row r="14">
          <cell r="E14">
            <v>11279</v>
          </cell>
          <cell r="F14">
            <v>7528</v>
          </cell>
        </row>
        <row r="15">
          <cell r="E15">
            <v>1322</v>
          </cell>
          <cell r="F15">
            <v>533</v>
          </cell>
        </row>
        <row r="16">
          <cell r="E16">
            <v>25689</v>
          </cell>
          <cell r="F16">
            <v>15036</v>
          </cell>
        </row>
        <row r="17">
          <cell r="E17">
            <v>0</v>
          </cell>
        </row>
        <row r="18">
          <cell r="E18">
            <v>76</v>
          </cell>
          <cell r="F18">
            <v>61</v>
          </cell>
        </row>
        <row r="19">
          <cell r="E19">
            <v>7790</v>
          </cell>
          <cell r="F19">
            <v>4695</v>
          </cell>
        </row>
        <row r="20">
          <cell r="E20">
            <v>293</v>
          </cell>
          <cell r="F20">
            <v>163</v>
          </cell>
        </row>
        <row r="21">
          <cell r="E21">
            <v>60577</v>
          </cell>
          <cell r="F21">
            <v>37885</v>
          </cell>
        </row>
        <row r="25">
          <cell r="E25">
            <v>0</v>
          </cell>
          <cell r="F25">
            <v>219</v>
          </cell>
        </row>
        <row r="26">
          <cell r="E26">
            <v>0</v>
          </cell>
          <cell r="F26">
            <v>219</v>
          </cell>
        </row>
      </sheetData>
      <sheetData sheetId="10">
        <row r="3">
          <cell r="E3">
            <v>9065.300000000001</v>
          </cell>
          <cell r="F3">
            <v>9585</v>
          </cell>
        </row>
        <row r="4">
          <cell r="E4">
            <v>3351.3</v>
          </cell>
          <cell r="F4">
            <v>352</v>
          </cell>
        </row>
        <row r="6">
          <cell r="E6">
            <v>13181.382399999999</v>
          </cell>
          <cell r="F6">
            <v>7023</v>
          </cell>
        </row>
        <row r="7">
          <cell r="E7">
            <v>146</v>
          </cell>
          <cell r="F7">
            <v>31</v>
          </cell>
        </row>
        <row r="9">
          <cell r="E9">
            <v>149737.5332</v>
          </cell>
          <cell r="F9">
            <v>156011</v>
          </cell>
        </row>
        <row r="10">
          <cell r="E10">
            <v>19734.58</v>
          </cell>
          <cell r="F10">
            <v>10003</v>
          </cell>
        </row>
        <row r="12">
          <cell r="E12">
            <v>1419.8</v>
          </cell>
          <cell r="F12">
            <v>2917</v>
          </cell>
        </row>
        <row r="14">
          <cell r="E14">
            <v>3729.644</v>
          </cell>
          <cell r="F14">
            <v>1217</v>
          </cell>
        </row>
        <row r="15">
          <cell r="E15">
            <v>14403.4178</v>
          </cell>
          <cell r="F15">
            <v>5096</v>
          </cell>
        </row>
        <row r="16">
          <cell r="E16">
            <v>17014.611</v>
          </cell>
          <cell r="F16">
            <v>12343</v>
          </cell>
        </row>
        <row r="17">
          <cell r="E17">
            <v>5157.6487</v>
          </cell>
          <cell r="F17">
            <v>299</v>
          </cell>
        </row>
        <row r="19">
          <cell r="E19">
            <v>7758</v>
          </cell>
          <cell r="F19">
            <v>1711</v>
          </cell>
        </row>
        <row r="20">
          <cell r="E20">
            <v>244699.21709999998</v>
          </cell>
          <cell r="F20">
            <v>206588</v>
          </cell>
        </row>
        <row r="24">
          <cell r="E24">
            <v>17.26762347198182</v>
          </cell>
          <cell r="F24">
            <v>0</v>
          </cell>
        </row>
        <row r="25">
          <cell r="E25">
            <v>1423.509271709275</v>
          </cell>
          <cell r="F25">
            <v>0</v>
          </cell>
        </row>
        <row r="26">
          <cell r="E26">
            <v>0</v>
          </cell>
          <cell r="F26">
            <v>0</v>
          </cell>
        </row>
        <row r="27">
          <cell r="E27">
            <v>144.93385136209295</v>
          </cell>
          <cell r="F27">
            <v>0</v>
          </cell>
        </row>
        <row r="28">
          <cell r="E28">
            <v>600</v>
          </cell>
          <cell r="F28">
            <v>0</v>
          </cell>
        </row>
        <row r="29">
          <cell r="E29">
            <v>2185.71074654335</v>
          </cell>
          <cell r="F29">
            <v>0</v>
          </cell>
        </row>
      </sheetData>
      <sheetData sheetId="11">
        <row r="5">
          <cell r="E5">
            <v>1000</v>
          </cell>
          <cell r="F5">
            <v>1000</v>
          </cell>
        </row>
        <row r="6">
          <cell r="E6">
            <v>20000</v>
          </cell>
          <cell r="F6">
            <v>8000</v>
          </cell>
        </row>
        <row r="7">
          <cell r="E7">
            <v>35000</v>
          </cell>
          <cell r="F7">
            <v>12000</v>
          </cell>
        </row>
        <row r="8">
          <cell r="E8">
            <v>75000</v>
          </cell>
          <cell r="F8">
            <v>15000</v>
          </cell>
        </row>
        <row r="9">
          <cell r="E9">
            <v>15000</v>
          </cell>
          <cell r="F9">
            <v>2000</v>
          </cell>
        </row>
        <row r="10">
          <cell r="E10">
            <v>10000</v>
          </cell>
          <cell r="F10">
            <v>0</v>
          </cell>
        </row>
        <row r="13">
          <cell r="E13">
            <v>1000</v>
          </cell>
        </row>
        <row r="14">
          <cell r="E14">
            <v>25000</v>
          </cell>
          <cell r="F14">
            <v>10000</v>
          </cell>
        </row>
        <row r="15">
          <cell r="E15">
            <v>15000</v>
          </cell>
          <cell r="F15">
            <v>5000</v>
          </cell>
        </row>
        <row r="17">
          <cell r="E17">
            <v>40000</v>
          </cell>
          <cell r="F17">
            <v>5000</v>
          </cell>
        </row>
        <row r="18">
          <cell r="E18">
            <v>237000</v>
          </cell>
          <cell r="F18">
            <v>58000</v>
          </cell>
        </row>
        <row r="22">
          <cell r="E22">
            <v>0</v>
          </cell>
          <cell r="F22">
            <v>0</v>
          </cell>
        </row>
        <row r="23">
          <cell r="E23">
            <v>0</v>
          </cell>
          <cell r="F23">
            <v>0</v>
          </cell>
        </row>
        <row r="24">
          <cell r="E24">
            <v>0</v>
          </cell>
          <cell r="F24">
            <v>0</v>
          </cell>
        </row>
        <row r="25">
          <cell r="E25">
            <v>0</v>
          </cell>
          <cell r="F25">
            <v>0</v>
          </cell>
        </row>
      </sheetData>
      <sheetData sheetId="13">
        <row r="2">
          <cell r="E2">
            <v>3084.015213738608</v>
          </cell>
          <cell r="F2">
            <v>3897.6816572320326</v>
          </cell>
        </row>
        <row r="3">
          <cell r="E3">
            <v>0</v>
          </cell>
          <cell r="F3">
            <v>56</v>
          </cell>
        </row>
        <row r="4">
          <cell r="E4">
            <v>26515.781516880343</v>
          </cell>
          <cell r="F4">
            <v>49091</v>
          </cell>
        </row>
        <row r="5">
          <cell r="E5">
            <v>6033.618251889042</v>
          </cell>
          <cell r="F5">
            <v>7346</v>
          </cell>
        </row>
        <row r="6">
          <cell r="E6">
            <v>3362.584416378376</v>
          </cell>
          <cell r="F6">
            <v>4966</v>
          </cell>
        </row>
        <row r="7">
          <cell r="E7">
            <v>3862</v>
          </cell>
          <cell r="F7">
            <v>4118</v>
          </cell>
        </row>
        <row r="8">
          <cell r="E8">
            <v>42857.99939888637</v>
          </cell>
          <cell r="F8">
            <v>69474.68165723202</v>
          </cell>
        </row>
        <row r="12">
          <cell r="E12">
            <v>143</v>
          </cell>
          <cell r="F12">
            <v>150</v>
          </cell>
        </row>
        <row r="13">
          <cell r="E13">
            <v>569</v>
          </cell>
          <cell r="F13">
            <v>71</v>
          </cell>
        </row>
        <row r="14">
          <cell r="E14">
            <v>7050</v>
          </cell>
          <cell r="F14">
            <v>8044</v>
          </cell>
        </row>
        <row r="15">
          <cell r="E15">
            <v>0</v>
          </cell>
          <cell r="F15">
            <v>0</v>
          </cell>
        </row>
        <row r="16">
          <cell r="E16">
            <v>50</v>
          </cell>
          <cell r="F16">
            <v>218</v>
          </cell>
        </row>
        <row r="17">
          <cell r="E17">
            <v>7812</v>
          </cell>
          <cell r="F17">
            <v>8483</v>
          </cell>
        </row>
      </sheetData>
      <sheetData sheetId="14">
        <row r="2">
          <cell r="E2">
            <v>0</v>
          </cell>
        </row>
        <row r="3">
          <cell r="E3">
            <v>1899</v>
          </cell>
          <cell r="F3">
            <v>654</v>
          </cell>
        </row>
        <row r="4">
          <cell r="E4">
            <v>0</v>
          </cell>
        </row>
        <row r="5">
          <cell r="E5">
            <v>0</v>
          </cell>
        </row>
        <row r="6">
          <cell r="E6">
            <v>5834</v>
          </cell>
          <cell r="F6">
            <v>4690</v>
          </cell>
        </row>
        <row r="7">
          <cell r="E7">
            <v>0</v>
          </cell>
        </row>
        <row r="8">
          <cell r="E8">
            <v>4038</v>
          </cell>
          <cell r="F8">
            <v>4195</v>
          </cell>
        </row>
        <row r="9">
          <cell r="E9">
            <v>0</v>
          </cell>
        </row>
        <row r="10">
          <cell r="E10">
            <v>65</v>
          </cell>
          <cell r="F10">
            <v>25</v>
          </cell>
        </row>
        <row r="11">
          <cell r="E11">
            <v>490</v>
          </cell>
          <cell r="F11">
            <v>554</v>
          </cell>
        </row>
        <row r="12">
          <cell r="E12">
            <v>0</v>
          </cell>
        </row>
        <row r="13">
          <cell r="E13">
            <v>38</v>
          </cell>
        </row>
        <row r="14">
          <cell r="E14">
            <v>47</v>
          </cell>
        </row>
        <row r="15">
          <cell r="E15">
            <v>0</v>
          </cell>
        </row>
        <row r="16">
          <cell r="E16">
            <v>26</v>
          </cell>
        </row>
        <row r="17">
          <cell r="E17">
            <v>2161</v>
          </cell>
          <cell r="F17">
            <v>1589</v>
          </cell>
        </row>
        <row r="18">
          <cell r="E18">
            <v>1078</v>
          </cell>
          <cell r="F18">
            <v>450</v>
          </cell>
        </row>
        <row r="19">
          <cell r="E19">
            <v>15676</v>
          </cell>
          <cell r="F19">
            <v>12157</v>
          </cell>
        </row>
        <row r="23">
          <cell r="E23">
            <v>53</v>
          </cell>
        </row>
        <row r="26">
          <cell r="F26">
            <v>5</v>
          </cell>
        </row>
        <row r="27">
          <cell r="E27">
            <v>53</v>
          </cell>
          <cell r="F27">
            <v>5</v>
          </cell>
        </row>
      </sheetData>
      <sheetData sheetId="15">
        <row r="2">
          <cell r="E2">
            <v>0</v>
          </cell>
          <cell r="F2">
            <v>0</v>
          </cell>
        </row>
        <row r="3">
          <cell r="E3">
            <v>769</v>
          </cell>
          <cell r="F3">
            <v>6515</v>
          </cell>
        </row>
        <row r="4">
          <cell r="E4">
            <v>1701</v>
          </cell>
          <cell r="F4">
            <v>1499</v>
          </cell>
        </row>
        <row r="5">
          <cell r="E5">
            <v>15573</v>
          </cell>
          <cell r="F5">
            <v>19003</v>
          </cell>
        </row>
        <row r="6">
          <cell r="E6">
            <v>6882</v>
          </cell>
          <cell r="F6">
            <v>9799</v>
          </cell>
        </row>
        <row r="7">
          <cell r="E7">
            <v>971</v>
          </cell>
          <cell r="F7">
            <v>858</v>
          </cell>
        </row>
        <row r="8">
          <cell r="E8">
            <v>25896</v>
          </cell>
          <cell r="F8">
            <v>37674</v>
          </cell>
        </row>
        <row r="12">
          <cell r="E12">
            <v>37406</v>
          </cell>
          <cell r="F12">
            <v>31456</v>
          </cell>
        </row>
        <row r="13">
          <cell r="E13">
            <v>0</v>
          </cell>
          <cell r="F13">
            <v>0</v>
          </cell>
        </row>
        <row r="14">
          <cell r="E14">
            <v>0</v>
          </cell>
          <cell r="F14">
            <v>0</v>
          </cell>
        </row>
        <row r="15">
          <cell r="E15">
            <v>37406</v>
          </cell>
          <cell r="F15">
            <v>31456</v>
          </cell>
        </row>
      </sheetData>
      <sheetData sheetId="16">
        <row r="2">
          <cell r="E2">
            <v>54</v>
          </cell>
          <cell r="F2">
            <v>30</v>
          </cell>
        </row>
        <row r="3">
          <cell r="E3">
            <v>4840</v>
          </cell>
          <cell r="F3">
            <v>3521</v>
          </cell>
        </row>
        <row r="6">
          <cell r="E6">
            <v>2365</v>
          </cell>
          <cell r="F6">
            <v>3218</v>
          </cell>
        </row>
        <row r="10">
          <cell r="E10">
            <v>1370</v>
          </cell>
          <cell r="F10">
            <v>537</v>
          </cell>
        </row>
        <row r="11">
          <cell r="E11">
            <v>16</v>
          </cell>
          <cell r="F11">
            <v>252</v>
          </cell>
        </row>
        <row r="12">
          <cell r="E12">
            <v>8645</v>
          </cell>
          <cell r="F12">
            <v>7558</v>
          </cell>
        </row>
        <row r="16">
          <cell r="E16">
            <v>15</v>
          </cell>
          <cell r="F16">
            <v>0</v>
          </cell>
        </row>
        <row r="17">
          <cell r="F17">
            <v>0</v>
          </cell>
        </row>
        <row r="18">
          <cell r="F18">
            <v>0</v>
          </cell>
        </row>
        <row r="19">
          <cell r="E19">
            <v>15</v>
          </cell>
          <cell r="F1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G39"/>
  <sheetViews>
    <sheetView zoomScalePageLayoutView="0" workbookViewId="0" topLeftCell="A1">
      <selection activeCell="H15" sqref="H15"/>
    </sheetView>
  </sheetViews>
  <sheetFormatPr defaultColWidth="8.8515625" defaultRowHeight="12.75"/>
  <cols>
    <col min="1" max="2" width="8.8515625" style="0" customWidth="1"/>
    <col min="3" max="3" width="18.421875" style="0" customWidth="1"/>
  </cols>
  <sheetData>
    <row r="19" spans="2:7" ht="12.75">
      <c r="B19" t="s">
        <v>167</v>
      </c>
      <c r="G19" s="100" t="s">
        <v>146</v>
      </c>
    </row>
    <row r="21" spans="2:3" ht="12.75">
      <c r="B21" t="s">
        <v>63</v>
      </c>
      <c r="C21" t="s">
        <v>64</v>
      </c>
    </row>
    <row r="22" ht="12.75">
      <c r="C22" t="s">
        <v>65</v>
      </c>
    </row>
    <row r="23" ht="12.75">
      <c r="C23" t="s">
        <v>92</v>
      </c>
    </row>
    <row r="24" ht="12.75">
      <c r="C24" s="3" t="s">
        <v>120</v>
      </c>
    </row>
    <row r="26" spans="2:4" ht="12.75">
      <c r="B26" t="s">
        <v>66</v>
      </c>
      <c r="C26" t="s">
        <v>67</v>
      </c>
      <c r="D26" t="s">
        <v>68</v>
      </c>
    </row>
    <row r="27" spans="3:4" ht="12.75">
      <c r="C27" t="s">
        <v>69</v>
      </c>
      <c r="D27" t="s">
        <v>70</v>
      </c>
    </row>
    <row r="28" spans="3:4" ht="12.75">
      <c r="C28" t="s">
        <v>71</v>
      </c>
      <c r="D28" t="s">
        <v>72</v>
      </c>
    </row>
    <row r="29" spans="3:4" ht="12.75">
      <c r="C29" t="s">
        <v>73</v>
      </c>
      <c r="D29" s="3" t="s">
        <v>88</v>
      </c>
    </row>
    <row r="30" spans="3:4" ht="12.75">
      <c r="C30" s="3" t="s">
        <v>138</v>
      </c>
      <c r="D30" t="s">
        <v>74</v>
      </c>
    </row>
    <row r="31" spans="3:4" ht="12.75">
      <c r="C31" t="s">
        <v>75</v>
      </c>
      <c r="D31" t="s">
        <v>134</v>
      </c>
    </row>
    <row r="32" spans="3:4" ht="12.75">
      <c r="C32" t="s">
        <v>76</v>
      </c>
      <c r="D32" t="s">
        <v>133</v>
      </c>
    </row>
    <row r="33" spans="3:4" ht="12.75">
      <c r="C33" t="s">
        <v>77</v>
      </c>
      <c r="D33" t="s">
        <v>78</v>
      </c>
    </row>
    <row r="34" spans="3:4" ht="12.75">
      <c r="C34" t="s">
        <v>79</v>
      </c>
      <c r="D34" s="26" t="s">
        <v>87</v>
      </c>
    </row>
    <row r="35" spans="3:4" ht="12.75">
      <c r="C35" t="s">
        <v>149</v>
      </c>
      <c r="D35" s="26" t="s">
        <v>148</v>
      </c>
    </row>
    <row r="36" spans="3:4" ht="12.75">
      <c r="C36" t="s">
        <v>81</v>
      </c>
      <c r="D36" t="s">
        <v>157</v>
      </c>
    </row>
    <row r="37" spans="3:4" ht="12.75">
      <c r="C37" t="s">
        <v>80</v>
      </c>
      <c r="D37" t="s">
        <v>86</v>
      </c>
    </row>
    <row r="38" spans="3:4" ht="12.75">
      <c r="C38" t="s">
        <v>82</v>
      </c>
      <c r="D38" t="s">
        <v>85</v>
      </c>
    </row>
    <row r="39" spans="3:4" ht="12.75">
      <c r="C39" t="s">
        <v>83</v>
      </c>
      <c r="D39" t="s">
        <v>84</v>
      </c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PageLayoutView="0" workbookViewId="0" topLeftCell="A1">
      <selection activeCell="C34" sqref="C34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53" t="s">
        <v>4</v>
      </c>
      <c r="B2" s="57"/>
      <c r="C2" s="94">
        <f>E2-'[1]Germany'!E2</f>
        <v>0</v>
      </c>
      <c r="D2" s="83">
        <f>F2-'[1]Germany'!F2</f>
        <v>-17</v>
      </c>
      <c r="E2" s="163">
        <v>0</v>
      </c>
      <c r="F2" s="83">
        <v>0</v>
      </c>
      <c r="G2" s="83"/>
      <c r="H2" s="83"/>
      <c r="I2" s="83"/>
      <c r="J2" s="83"/>
      <c r="K2" s="83">
        <v>0</v>
      </c>
      <c r="L2" s="83">
        <v>0</v>
      </c>
      <c r="M2" s="83">
        <v>0</v>
      </c>
      <c r="N2" s="83">
        <v>0</v>
      </c>
      <c r="O2" s="83">
        <v>0</v>
      </c>
      <c r="P2" s="83">
        <v>0</v>
      </c>
      <c r="Q2" s="83">
        <v>0</v>
      </c>
      <c r="R2" s="51">
        <v>0</v>
      </c>
      <c r="S2" s="74">
        <v>0</v>
      </c>
    </row>
    <row r="3" spans="1:19" ht="12.75">
      <c r="A3" s="53" t="s">
        <v>11</v>
      </c>
      <c r="B3" s="57"/>
      <c r="C3" s="94">
        <f>E3-'[1]Germany'!E3</f>
        <v>-94</v>
      </c>
      <c r="D3" s="83">
        <f>F3-'[1]Germany'!F3</f>
        <v>-7</v>
      </c>
      <c r="E3" s="163">
        <v>0</v>
      </c>
      <c r="F3" s="83">
        <v>0</v>
      </c>
      <c r="G3" s="83">
        <v>30</v>
      </c>
      <c r="H3" s="83"/>
      <c r="I3" s="83">
        <v>0</v>
      </c>
      <c r="J3" s="83"/>
      <c r="K3" s="83">
        <v>0</v>
      </c>
      <c r="L3" s="83">
        <v>6</v>
      </c>
      <c r="M3" s="83">
        <v>0</v>
      </c>
      <c r="N3" s="83">
        <v>5</v>
      </c>
      <c r="O3" s="83">
        <v>0</v>
      </c>
      <c r="P3" s="83">
        <v>0</v>
      </c>
      <c r="Q3" s="83">
        <v>0</v>
      </c>
      <c r="R3" s="51">
        <v>0</v>
      </c>
      <c r="S3" s="74">
        <v>0</v>
      </c>
    </row>
    <row r="4" spans="1:19" ht="12.75">
      <c r="A4" s="53" t="s">
        <v>5</v>
      </c>
      <c r="B4" s="57"/>
      <c r="C4" s="94">
        <f>E4-'[1]Germany'!E4</f>
        <v>0</v>
      </c>
      <c r="D4" s="83">
        <f>F4-'[1]Germany'!F4</f>
        <v>0</v>
      </c>
      <c r="E4" s="163">
        <v>0</v>
      </c>
      <c r="F4" s="83">
        <v>0</v>
      </c>
      <c r="G4" s="83"/>
      <c r="H4" s="83"/>
      <c r="I4" s="83"/>
      <c r="J4" s="83"/>
      <c r="K4" s="83">
        <v>0</v>
      </c>
      <c r="L4" s="83">
        <v>0</v>
      </c>
      <c r="M4" s="83">
        <v>0</v>
      </c>
      <c r="N4" s="83">
        <v>0</v>
      </c>
      <c r="O4" s="83">
        <v>0</v>
      </c>
      <c r="P4" s="83">
        <v>0</v>
      </c>
      <c r="Q4" s="83">
        <v>0</v>
      </c>
      <c r="R4" s="51">
        <v>0</v>
      </c>
      <c r="S4" s="74">
        <v>0</v>
      </c>
    </row>
    <row r="5" spans="1:19" ht="12.75">
      <c r="A5" s="53" t="s">
        <v>2</v>
      </c>
      <c r="B5" s="57">
        <f aca="true" t="shared" si="0" ref="B5:B21">(E5-F5)/F5</f>
        <v>1.1538461538461537</v>
      </c>
      <c r="C5" s="94">
        <f>E5-'[1]Germany'!E5</f>
        <v>-2951</v>
      </c>
      <c r="D5" s="83">
        <f>F5-'[1]Germany'!F5</f>
        <v>-3182</v>
      </c>
      <c r="E5" s="163">
        <v>252</v>
      </c>
      <c r="F5" s="83">
        <v>117</v>
      </c>
      <c r="G5" s="83">
        <v>798</v>
      </c>
      <c r="H5" s="83">
        <v>347</v>
      </c>
      <c r="I5" s="83">
        <v>50</v>
      </c>
      <c r="J5" s="83">
        <v>6</v>
      </c>
      <c r="K5" s="83">
        <v>1203</v>
      </c>
      <c r="L5" s="83">
        <v>336</v>
      </c>
      <c r="M5" s="83">
        <v>0</v>
      </c>
      <c r="N5" s="83">
        <v>0</v>
      </c>
      <c r="O5" s="83">
        <v>0</v>
      </c>
      <c r="P5" s="83">
        <v>70</v>
      </c>
      <c r="Q5" s="83">
        <v>3</v>
      </c>
      <c r="R5" s="51">
        <v>0</v>
      </c>
      <c r="S5" s="74">
        <v>6</v>
      </c>
    </row>
    <row r="6" spans="1:19" ht="12.75">
      <c r="A6" s="53" t="s">
        <v>12</v>
      </c>
      <c r="B6" s="57"/>
      <c r="C6" s="94">
        <f>E6-'[1]Germany'!E6</f>
        <v>-170</v>
      </c>
      <c r="D6" s="83">
        <f>F6-'[1]Germany'!F6</f>
        <v>-67</v>
      </c>
      <c r="E6" s="163">
        <v>426</v>
      </c>
      <c r="F6" s="83">
        <v>0</v>
      </c>
      <c r="G6" s="83">
        <v>1149</v>
      </c>
      <c r="H6" s="83"/>
      <c r="I6" s="83">
        <v>23</v>
      </c>
      <c r="J6" s="83">
        <v>11</v>
      </c>
      <c r="K6" s="83">
        <v>0</v>
      </c>
      <c r="L6" s="83">
        <v>108</v>
      </c>
      <c r="M6" s="83">
        <v>0</v>
      </c>
      <c r="N6" s="83">
        <v>6</v>
      </c>
      <c r="O6" s="83">
        <v>0</v>
      </c>
      <c r="P6" s="83">
        <v>1</v>
      </c>
      <c r="Q6" s="83">
        <v>30</v>
      </c>
      <c r="R6" s="51">
        <v>0</v>
      </c>
      <c r="S6" s="74">
        <v>5</v>
      </c>
    </row>
    <row r="7" spans="1:19" ht="12.75">
      <c r="A7" s="53" t="s">
        <v>9</v>
      </c>
      <c r="B7" s="57">
        <f t="shared" si="0"/>
        <v>15.226415094339623</v>
      </c>
      <c r="C7" s="94">
        <f>E7-'[1]Germany'!E7</f>
        <v>-1855</v>
      </c>
      <c r="D7" s="83">
        <f>F7-'[1]Germany'!F7</f>
        <v>-1087</v>
      </c>
      <c r="E7" s="163">
        <v>860</v>
      </c>
      <c r="F7" s="83">
        <v>53</v>
      </c>
      <c r="G7" s="83">
        <v>57</v>
      </c>
      <c r="H7" s="83"/>
      <c r="I7" s="83">
        <v>0</v>
      </c>
      <c r="J7" s="83"/>
      <c r="K7" s="83">
        <v>0</v>
      </c>
      <c r="L7" s="83">
        <v>15</v>
      </c>
      <c r="M7" s="83">
        <v>0</v>
      </c>
      <c r="N7" s="83">
        <v>17</v>
      </c>
      <c r="O7" s="83">
        <v>93</v>
      </c>
      <c r="P7" s="83">
        <v>2</v>
      </c>
      <c r="Q7" s="83">
        <v>2</v>
      </c>
      <c r="R7" s="51">
        <v>58</v>
      </c>
      <c r="S7" s="74">
        <v>0</v>
      </c>
    </row>
    <row r="8" spans="1:19" ht="12.75">
      <c r="A8" s="53" t="s">
        <v>14</v>
      </c>
      <c r="B8" s="57"/>
      <c r="C8" s="94">
        <f>E8-'[1]Germany'!E8</f>
        <v>0</v>
      </c>
      <c r="D8" s="83">
        <f>F8-'[1]Germany'!F8</f>
        <v>0</v>
      </c>
      <c r="E8" s="163">
        <v>0</v>
      </c>
      <c r="F8" s="83">
        <v>0</v>
      </c>
      <c r="G8" s="83"/>
      <c r="H8" s="83"/>
      <c r="I8" s="83">
        <v>2</v>
      </c>
      <c r="J8" s="83">
        <v>85</v>
      </c>
      <c r="K8" s="83">
        <v>0</v>
      </c>
      <c r="L8" s="83">
        <v>10</v>
      </c>
      <c r="M8" s="83">
        <v>1</v>
      </c>
      <c r="N8" s="83">
        <v>0</v>
      </c>
      <c r="O8" s="83">
        <v>187</v>
      </c>
      <c r="P8" s="83">
        <v>61</v>
      </c>
      <c r="Q8" s="83">
        <v>12</v>
      </c>
      <c r="R8" s="51">
        <v>0</v>
      </c>
      <c r="S8" s="74">
        <v>60</v>
      </c>
    </row>
    <row r="9" spans="1:19" ht="12.75">
      <c r="A9" s="53" t="s">
        <v>3</v>
      </c>
      <c r="B9" s="57">
        <f t="shared" si="0"/>
        <v>0.9458762886597938</v>
      </c>
      <c r="C9" s="94">
        <f>E9-'[1]Germany'!E9</f>
        <v>-246</v>
      </c>
      <c r="D9" s="83">
        <f>F9-'[1]Germany'!F9</f>
        <v>-196</v>
      </c>
      <c r="E9" s="163">
        <v>755</v>
      </c>
      <c r="F9" s="83">
        <v>388</v>
      </c>
      <c r="G9" s="83">
        <v>796</v>
      </c>
      <c r="H9" s="83"/>
      <c r="I9" s="83">
        <v>1998</v>
      </c>
      <c r="J9" s="83">
        <v>1204</v>
      </c>
      <c r="K9" s="83">
        <v>844</v>
      </c>
      <c r="L9" s="83">
        <v>874</v>
      </c>
      <c r="M9" s="83">
        <v>160</v>
      </c>
      <c r="N9" s="83">
        <v>1320</v>
      </c>
      <c r="O9" s="83">
        <v>558</v>
      </c>
      <c r="P9" s="83">
        <v>810</v>
      </c>
      <c r="Q9" s="83">
        <v>2884</v>
      </c>
      <c r="R9" s="51">
        <v>428</v>
      </c>
      <c r="S9" s="74">
        <v>1446</v>
      </c>
    </row>
    <row r="10" spans="1:19" ht="12.75">
      <c r="A10" s="53" t="s">
        <v>15</v>
      </c>
      <c r="B10" s="57"/>
      <c r="C10" s="94">
        <f>E10-'[1]Germany'!E10</f>
        <v>0</v>
      </c>
      <c r="D10" s="83">
        <f>F10-'[1]Germany'!F10</f>
        <v>0</v>
      </c>
      <c r="E10" s="163">
        <v>0</v>
      </c>
      <c r="F10" s="83">
        <v>0</v>
      </c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51"/>
      <c r="S10" s="74"/>
    </row>
    <row r="11" spans="1:20" ht="12.75">
      <c r="A11" s="53" t="s">
        <v>10</v>
      </c>
      <c r="B11" s="57">
        <f t="shared" si="0"/>
        <v>8.376</v>
      </c>
      <c r="C11" s="94">
        <f>E11-'[1]Germany'!E11</f>
        <v>-728</v>
      </c>
      <c r="D11" s="83">
        <f>F11-'[1]Germany'!F11</f>
        <v>-424</v>
      </c>
      <c r="E11" s="163">
        <v>2344</v>
      </c>
      <c r="F11" s="83">
        <v>250</v>
      </c>
      <c r="G11" s="83">
        <v>3335</v>
      </c>
      <c r="H11" s="83"/>
      <c r="I11" s="83">
        <v>1763</v>
      </c>
      <c r="J11" s="83">
        <v>5111</v>
      </c>
      <c r="K11" s="83">
        <v>295</v>
      </c>
      <c r="L11" s="83">
        <v>6397</v>
      </c>
      <c r="M11" s="83">
        <v>3305</v>
      </c>
      <c r="N11" s="83">
        <v>1968</v>
      </c>
      <c r="O11" s="83">
        <v>119</v>
      </c>
      <c r="P11" s="83">
        <v>3312</v>
      </c>
      <c r="Q11" s="83">
        <v>2217</v>
      </c>
      <c r="R11" s="51">
        <v>369</v>
      </c>
      <c r="S11" s="74">
        <v>2165</v>
      </c>
      <c r="T11" s="1"/>
    </row>
    <row r="12" spans="1:20" ht="12.75">
      <c r="A12" s="53" t="s">
        <v>102</v>
      </c>
      <c r="B12" s="57"/>
      <c r="C12" s="94">
        <f>E12-'[1]Germany'!E12</f>
        <v>0</v>
      </c>
      <c r="D12" s="83">
        <f>F12-'[1]Germany'!F12</f>
        <v>0</v>
      </c>
      <c r="E12" s="163">
        <v>0</v>
      </c>
      <c r="F12" s="83"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51"/>
      <c r="S12" s="74"/>
      <c r="T12" s="1"/>
    </row>
    <row r="13" spans="1:20" ht="12.75">
      <c r="A13" s="53" t="s">
        <v>27</v>
      </c>
      <c r="B13" s="57">
        <f t="shared" si="0"/>
        <v>-0.09908675799086758</v>
      </c>
      <c r="C13" s="94">
        <f>E13-'[1]Germany'!E13</f>
        <v>-1474</v>
      </c>
      <c r="D13" s="83">
        <f>F13-'[1]Germany'!F13</f>
        <v>-1891</v>
      </c>
      <c r="E13" s="163">
        <v>1973</v>
      </c>
      <c r="F13" s="83">
        <v>2190</v>
      </c>
      <c r="G13" s="83">
        <v>8585</v>
      </c>
      <c r="H13" s="83">
        <v>1564</v>
      </c>
      <c r="I13" s="83">
        <v>8022</v>
      </c>
      <c r="J13" s="83">
        <v>6145</v>
      </c>
      <c r="K13" s="83">
        <v>7492</v>
      </c>
      <c r="L13" s="83">
        <v>8579</v>
      </c>
      <c r="M13" s="83">
        <v>8830</v>
      </c>
      <c r="N13" s="83">
        <v>7963</v>
      </c>
      <c r="O13" s="83">
        <v>3846</v>
      </c>
      <c r="P13" s="83">
        <v>7960</v>
      </c>
      <c r="Q13" s="83">
        <v>12094</v>
      </c>
      <c r="R13" s="51">
        <v>2770</v>
      </c>
      <c r="S13" s="74">
        <v>6314</v>
      </c>
      <c r="T13" s="1"/>
    </row>
    <row r="14" spans="1:19" ht="12.75">
      <c r="A14" s="53" t="s">
        <v>26</v>
      </c>
      <c r="B14" s="57">
        <f t="shared" si="0"/>
        <v>0.21780986762936222</v>
      </c>
      <c r="C14" s="94">
        <f>E14-'[1]Germany'!E14</f>
        <v>-5207</v>
      </c>
      <c r="D14" s="83">
        <f>F14-'[1]Germany'!F14</f>
        <v>-2542</v>
      </c>
      <c r="E14" s="163">
        <v>6072</v>
      </c>
      <c r="F14" s="83">
        <v>4986</v>
      </c>
      <c r="G14" s="83">
        <v>13415</v>
      </c>
      <c r="H14" s="83">
        <v>543</v>
      </c>
      <c r="I14" s="83">
        <v>11467</v>
      </c>
      <c r="J14" s="83">
        <v>14730</v>
      </c>
      <c r="K14" s="83">
        <v>15030</v>
      </c>
      <c r="L14" s="83">
        <v>13438</v>
      </c>
      <c r="M14" s="83">
        <v>8514</v>
      </c>
      <c r="N14" s="83">
        <v>6273</v>
      </c>
      <c r="O14" s="83">
        <v>5166</v>
      </c>
      <c r="P14" s="83">
        <v>10988</v>
      </c>
      <c r="Q14" s="83">
        <v>10428</v>
      </c>
      <c r="R14" s="51">
        <v>1440</v>
      </c>
      <c r="S14" s="74">
        <v>5294</v>
      </c>
    </row>
    <row r="15" spans="1:19" ht="12.75">
      <c r="A15" s="53" t="s">
        <v>13</v>
      </c>
      <c r="B15" s="57">
        <f t="shared" si="0"/>
        <v>1.2168141592920354</v>
      </c>
      <c r="C15" s="94">
        <f>E15-'[1]Germany'!E15</f>
        <v>-821</v>
      </c>
      <c r="D15" s="83">
        <f>F15-'[1]Germany'!F15</f>
        <v>-307</v>
      </c>
      <c r="E15" s="163">
        <v>501</v>
      </c>
      <c r="F15" s="83">
        <v>226</v>
      </c>
      <c r="G15" s="83">
        <v>865</v>
      </c>
      <c r="H15" s="83">
        <v>30</v>
      </c>
      <c r="I15" s="83">
        <v>1477</v>
      </c>
      <c r="J15" s="83">
        <v>549</v>
      </c>
      <c r="K15" s="83">
        <v>1047</v>
      </c>
      <c r="L15" s="83">
        <v>221</v>
      </c>
      <c r="M15" s="83">
        <v>15</v>
      </c>
      <c r="N15" s="83">
        <v>229</v>
      </c>
      <c r="O15" s="83">
        <v>70</v>
      </c>
      <c r="P15" s="83">
        <v>171</v>
      </c>
      <c r="Q15" s="83">
        <v>10</v>
      </c>
      <c r="R15" s="51">
        <v>0</v>
      </c>
      <c r="S15" s="74">
        <v>3</v>
      </c>
    </row>
    <row r="16" spans="1:19" ht="12.75">
      <c r="A16" s="53" t="s">
        <v>136</v>
      </c>
      <c r="B16" s="57">
        <f t="shared" si="0"/>
        <v>0.961361014994233</v>
      </c>
      <c r="C16" s="94">
        <f>E16-'[1]Germany'!E16</f>
        <v>-8684</v>
      </c>
      <c r="D16" s="83">
        <f>F16-'[1]Germany'!F16</f>
        <v>-6366</v>
      </c>
      <c r="E16" s="163">
        <v>17005</v>
      </c>
      <c r="F16" s="83">
        <v>8670</v>
      </c>
      <c r="G16" s="83">
        <v>24771</v>
      </c>
      <c r="H16" s="83">
        <v>7748</v>
      </c>
      <c r="I16" s="83">
        <v>18977</v>
      </c>
      <c r="J16" s="83">
        <v>10356</v>
      </c>
      <c r="K16" s="83">
        <v>6046</v>
      </c>
      <c r="L16" s="83">
        <v>5395</v>
      </c>
      <c r="M16" s="83">
        <v>3920</v>
      </c>
      <c r="N16" s="83">
        <v>2779</v>
      </c>
      <c r="O16" s="83">
        <v>1346</v>
      </c>
      <c r="P16" s="83">
        <v>3394</v>
      </c>
      <c r="Q16" s="83">
        <v>1559</v>
      </c>
      <c r="R16" s="51">
        <v>606</v>
      </c>
      <c r="S16" s="74">
        <v>12</v>
      </c>
    </row>
    <row r="17" spans="1:21" s="16" customFormat="1" ht="12.75">
      <c r="A17" s="53" t="s">
        <v>91</v>
      </c>
      <c r="B17" s="57"/>
      <c r="C17" s="94">
        <f>E17-'[1]Germany'!E17</f>
        <v>0</v>
      </c>
      <c r="D17" s="83">
        <f>F17-'[1]Germany'!F17</f>
        <v>0</v>
      </c>
      <c r="E17" s="163">
        <v>0</v>
      </c>
      <c r="F17" s="83">
        <v>0</v>
      </c>
      <c r="G17" s="83"/>
      <c r="H17" s="83"/>
      <c r="I17" s="83"/>
      <c r="J17" s="83"/>
      <c r="K17" s="83"/>
      <c r="L17" s="83"/>
      <c r="M17" s="83">
        <v>0</v>
      </c>
      <c r="N17" s="83">
        <v>0</v>
      </c>
      <c r="O17" s="83">
        <v>0</v>
      </c>
      <c r="P17" s="83">
        <v>0</v>
      </c>
      <c r="Q17" s="83">
        <v>0</v>
      </c>
      <c r="R17" s="51">
        <v>0</v>
      </c>
      <c r="S17" s="74">
        <v>0</v>
      </c>
      <c r="U17"/>
    </row>
    <row r="18" spans="1:19" ht="12.75">
      <c r="A18" s="53" t="s">
        <v>99</v>
      </c>
      <c r="B18" s="57"/>
      <c r="C18" s="94">
        <f>E18-'[1]Germany'!E18</f>
        <v>-76</v>
      </c>
      <c r="D18" s="83">
        <f>F18-'[1]Germany'!F18</f>
        <v>-61</v>
      </c>
      <c r="E18" s="163">
        <v>0</v>
      </c>
      <c r="F18" s="83">
        <v>0</v>
      </c>
      <c r="G18" s="83">
        <v>116</v>
      </c>
      <c r="H18" s="83"/>
      <c r="I18" s="83">
        <v>0</v>
      </c>
      <c r="J18" s="83">
        <v>42</v>
      </c>
      <c r="K18" s="83">
        <v>0</v>
      </c>
      <c r="L18" s="83">
        <v>5</v>
      </c>
      <c r="M18" s="83">
        <v>0</v>
      </c>
      <c r="N18" s="83">
        <v>36</v>
      </c>
      <c r="O18" s="83">
        <v>28</v>
      </c>
      <c r="P18" s="83">
        <v>47</v>
      </c>
      <c r="Q18" s="83">
        <v>40</v>
      </c>
      <c r="R18" s="51">
        <v>0</v>
      </c>
      <c r="S18" s="74">
        <v>26</v>
      </c>
    </row>
    <row r="19" spans="1:19" ht="12.75">
      <c r="A19" s="53" t="s">
        <v>145</v>
      </c>
      <c r="B19" s="57">
        <f t="shared" si="0"/>
        <v>0.1483272873841193</v>
      </c>
      <c r="C19" s="94">
        <f>E19-'[1]Germany'!E19</f>
        <v>-4941</v>
      </c>
      <c r="D19" s="83">
        <f>F19-'[1]Germany'!F19</f>
        <v>-2214</v>
      </c>
      <c r="E19" s="163">
        <v>2849</v>
      </c>
      <c r="F19" s="83">
        <v>2481</v>
      </c>
      <c r="G19" s="83">
        <v>4888</v>
      </c>
      <c r="H19" s="83">
        <v>240</v>
      </c>
      <c r="I19" s="83">
        <v>2237</v>
      </c>
      <c r="J19" s="83">
        <v>2162</v>
      </c>
      <c r="K19" s="83">
        <v>2145</v>
      </c>
      <c r="L19" s="83">
        <v>762</v>
      </c>
      <c r="M19" s="83">
        <v>104</v>
      </c>
      <c r="N19" s="83">
        <v>558</v>
      </c>
      <c r="O19" s="83">
        <v>262</v>
      </c>
      <c r="P19" s="83">
        <v>406</v>
      </c>
      <c r="Q19" s="83">
        <v>258</v>
      </c>
      <c r="R19" s="51">
        <v>90</v>
      </c>
      <c r="S19" s="74">
        <v>0</v>
      </c>
    </row>
    <row r="20" spans="1:19" ht="13.5" thickBot="1">
      <c r="A20" s="54" t="s">
        <v>6</v>
      </c>
      <c r="B20" s="58">
        <f t="shared" si="0"/>
        <v>8.722222222222221</v>
      </c>
      <c r="C20" s="94">
        <f>E20-'[1]Germany'!E20</f>
        <v>-118</v>
      </c>
      <c r="D20" s="83">
        <f>F20-'[1]Germany'!F20</f>
        <v>-145</v>
      </c>
      <c r="E20" s="163">
        <v>175</v>
      </c>
      <c r="F20" s="83">
        <v>18</v>
      </c>
      <c r="G20" s="83">
        <v>475</v>
      </c>
      <c r="H20" s="83"/>
      <c r="I20" s="84">
        <v>68</v>
      </c>
      <c r="J20" s="84">
        <v>156</v>
      </c>
      <c r="K20" s="84">
        <v>480</v>
      </c>
      <c r="L20" s="84">
        <v>535</v>
      </c>
      <c r="M20" s="84">
        <v>332</v>
      </c>
      <c r="N20" s="84">
        <v>43</v>
      </c>
      <c r="O20" s="84">
        <v>214</v>
      </c>
      <c r="P20" s="84">
        <v>275</v>
      </c>
      <c r="Q20" s="84">
        <v>140</v>
      </c>
      <c r="R20" s="50">
        <v>214</v>
      </c>
      <c r="S20" s="75">
        <v>96</v>
      </c>
    </row>
    <row r="21" spans="1:19" ht="13.5" thickBot="1">
      <c r="A21" s="55" t="s">
        <v>94</v>
      </c>
      <c r="B21" s="99">
        <f t="shared" si="0"/>
        <v>0.7138139222870117</v>
      </c>
      <c r="C21" s="80">
        <f>E21-'[1]Germany'!E21</f>
        <v>-27365</v>
      </c>
      <c r="D21" s="114">
        <f>F21-'[1]Germany'!F21</f>
        <v>-18506</v>
      </c>
      <c r="E21" s="168">
        <v>33212</v>
      </c>
      <c r="F21" s="114">
        <f>SUM(F2:F20)</f>
        <v>19379</v>
      </c>
      <c r="G21" s="114">
        <f>SUM(G2:G20)</f>
        <v>59280</v>
      </c>
      <c r="H21" s="114">
        <f>SUM(H2:H20)</f>
        <v>10472</v>
      </c>
      <c r="I21" s="114">
        <v>46084</v>
      </c>
      <c r="J21" s="114">
        <f>SUM(J2:J20)</f>
        <v>40557</v>
      </c>
      <c r="K21" s="114">
        <f>SUM(K2:K20)</f>
        <v>34582</v>
      </c>
      <c r="L21" s="114">
        <f>SUM(L2:L20)</f>
        <v>36681</v>
      </c>
      <c r="M21" s="114">
        <f>SUM(M2:M20)</f>
        <v>25181</v>
      </c>
      <c r="N21" s="114">
        <f aca="true" t="shared" si="1" ref="N21:S21">SUM(N2:N20)</f>
        <v>21197</v>
      </c>
      <c r="O21" s="114">
        <f t="shared" si="1"/>
        <v>11889</v>
      </c>
      <c r="P21" s="114">
        <f t="shared" si="1"/>
        <v>27497</v>
      </c>
      <c r="Q21" s="114">
        <f t="shared" si="1"/>
        <v>29677</v>
      </c>
      <c r="R21" s="56">
        <f t="shared" si="1"/>
        <v>5975</v>
      </c>
      <c r="S21" s="42">
        <f t="shared" si="1"/>
        <v>15427</v>
      </c>
    </row>
    <row r="22" ht="12.75">
      <c r="I22" s="8"/>
    </row>
    <row r="23" spans="2:19" ht="13.5" thickBot="1">
      <c r="B23" s="3"/>
      <c r="C23" s="3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3"/>
      <c r="S23" s="3"/>
    </row>
    <row r="24" spans="1:19" s="64" customFormat="1" ht="13.5" thickBot="1">
      <c r="A24" s="63" t="s">
        <v>25</v>
      </c>
      <c r="B24" s="151" t="s">
        <v>168</v>
      </c>
      <c r="C24" s="156" t="s">
        <v>169</v>
      </c>
      <c r="D24" s="153" t="s">
        <v>166</v>
      </c>
      <c r="E24" s="165">
        <v>44378</v>
      </c>
      <c r="F24" s="146">
        <v>44013</v>
      </c>
      <c r="G24" s="146">
        <v>43647</v>
      </c>
      <c r="H24" s="146">
        <v>43282</v>
      </c>
      <c r="I24" s="32">
        <v>42917</v>
      </c>
      <c r="J24" s="32">
        <v>42552</v>
      </c>
      <c r="K24" s="32">
        <v>42186</v>
      </c>
      <c r="L24" s="32">
        <v>41821</v>
      </c>
      <c r="M24" s="32">
        <v>41456</v>
      </c>
      <c r="N24" s="32">
        <v>41091</v>
      </c>
      <c r="O24" s="32">
        <v>40725</v>
      </c>
      <c r="P24" s="32">
        <v>40360</v>
      </c>
      <c r="Q24" s="32">
        <v>39995</v>
      </c>
      <c r="R24" s="32">
        <v>39630</v>
      </c>
      <c r="S24" s="33">
        <v>39264</v>
      </c>
    </row>
    <row r="25" spans="1:19" s="62" customFormat="1" ht="13.5" thickBot="1">
      <c r="A25" s="68" t="s">
        <v>6</v>
      </c>
      <c r="B25" s="118"/>
      <c r="C25" s="93">
        <f>E25-'[1]Germany'!E25</f>
        <v>0</v>
      </c>
      <c r="D25" s="89">
        <f>F25-'[1]Germany'!F25</f>
        <v>-219</v>
      </c>
      <c r="E25" s="158">
        <v>0</v>
      </c>
      <c r="F25" s="89"/>
      <c r="G25" s="89">
        <v>0</v>
      </c>
      <c r="H25" s="89">
        <v>0</v>
      </c>
      <c r="I25" s="89">
        <v>0</v>
      </c>
      <c r="J25" s="89">
        <v>0</v>
      </c>
      <c r="K25" s="89">
        <v>0</v>
      </c>
      <c r="L25" s="89">
        <v>0</v>
      </c>
      <c r="M25" s="89">
        <v>0</v>
      </c>
      <c r="N25" s="89">
        <v>60</v>
      </c>
      <c r="O25" s="89">
        <v>0</v>
      </c>
      <c r="P25" s="89">
        <v>63</v>
      </c>
      <c r="Q25" s="89">
        <v>0</v>
      </c>
      <c r="R25" s="70">
        <v>49</v>
      </c>
      <c r="S25" s="77">
        <v>0</v>
      </c>
    </row>
    <row r="26" spans="1:19" s="62" customFormat="1" ht="13.5" thickBot="1">
      <c r="A26" s="71" t="s">
        <v>94</v>
      </c>
      <c r="B26" s="72"/>
      <c r="C26" s="109">
        <f>E26-'[1]Germany'!E26</f>
        <v>0</v>
      </c>
      <c r="D26" s="106">
        <f>F26-'[1]Germany'!F26</f>
        <v>-219</v>
      </c>
      <c r="E26" s="159">
        <v>0</v>
      </c>
      <c r="F26" s="106">
        <v>0</v>
      </c>
      <c r="G26" s="106">
        <v>0</v>
      </c>
      <c r="H26" s="106">
        <v>0</v>
      </c>
      <c r="I26" s="106">
        <v>0</v>
      </c>
      <c r="J26" s="106">
        <v>0</v>
      </c>
      <c r="K26" s="106">
        <f>SUM(K25)</f>
        <v>0</v>
      </c>
      <c r="L26" s="106">
        <f>SUM(L25)</f>
        <v>0</v>
      </c>
      <c r="M26" s="106">
        <v>0</v>
      </c>
      <c r="N26" s="106">
        <f>SUM(N25)</f>
        <v>60</v>
      </c>
      <c r="O26" s="106">
        <v>0</v>
      </c>
      <c r="P26" s="106">
        <f>SUM(P25)</f>
        <v>63</v>
      </c>
      <c r="Q26" s="106">
        <f>SUM(Q25)</f>
        <v>0</v>
      </c>
      <c r="R26" s="73">
        <f>SUM(R25)</f>
        <v>49</v>
      </c>
      <c r="S26" s="78">
        <v>0</v>
      </c>
    </row>
    <row r="27" spans="4:17" s="62" customFormat="1" ht="12.75"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s="62" customFormat="1" ht="12.75">
      <c r="A28" s="6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4:17" s="62" customFormat="1" ht="12.75"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zoomScalePageLayoutView="0" workbookViewId="0" topLeftCell="A1">
      <selection activeCell="E38" sqref="E38"/>
    </sheetView>
  </sheetViews>
  <sheetFormatPr defaultColWidth="8.8515625" defaultRowHeight="12.75"/>
  <cols>
    <col min="1" max="1" width="25.421875" style="0" customWidth="1"/>
    <col min="2" max="2" width="10.7109375" style="0" customWidth="1"/>
    <col min="3" max="4" width="11.28125" style="0" bestFit="1" customWidth="1"/>
    <col min="5" max="5" width="11.28125" style="0" customWidth="1"/>
    <col min="6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20</v>
      </c>
      <c r="B2" s="34"/>
      <c r="C2" s="59">
        <f>E2-'[1]Italy'!E2</f>
        <v>0</v>
      </c>
      <c r="D2" s="13">
        <f>F2-'[1]Italy'!F2</f>
        <v>0</v>
      </c>
      <c r="E2" s="166"/>
      <c r="F2" s="13"/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/>
      <c r="M2" s="13"/>
      <c r="N2" s="13"/>
      <c r="O2" s="13">
        <v>0</v>
      </c>
      <c r="P2" s="13"/>
      <c r="Q2" s="13"/>
      <c r="R2" s="13"/>
      <c r="S2" s="36"/>
    </row>
    <row r="3" spans="1:21" ht="12.75">
      <c r="A3" s="27" t="s">
        <v>11</v>
      </c>
      <c r="B3" s="34">
        <f>(E3-F3)/F3</f>
        <v>-0.01060100166944912</v>
      </c>
      <c r="C3" s="59">
        <f>E3-'[1]Italy'!E3</f>
        <v>-6694.700000000001</v>
      </c>
      <c r="D3" s="13">
        <f>F3-'[1]Italy'!F3</f>
        <v>-7189</v>
      </c>
      <c r="E3" s="166">
        <v>2370.6</v>
      </c>
      <c r="F3" s="13">
        <v>2396</v>
      </c>
      <c r="G3" s="13">
        <v>12197.300000000001</v>
      </c>
      <c r="H3" s="13">
        <v>20</v>
      </c>
      <c r="I3" s="13">
        <v>830</v>
      </c>
      <c r="J3" s="13">
        <v>165</v>
      </c>
      <c r="K3" s="13">
        <v>1969</v>
      </c>
      <c r="L3" s="13">
        <v>1613</v>
      </c>
      <c r="M3" s="13">
        <v>1</v>
      </c>
      <c r="N3" s="13">
        <v>330</v>
      </c>
      <c r="O3" s="13">
        <v>260</v>
      </c>
      <c r="P3" s="13">
        <v>1990</v>
      </c>
      <c r="Q3" s="13">
        <v>168</v>
      </c>
      <c r="R3" s="13">
        <v>46</v>
      </c>
      <c r="S3" s="36">
        <v>0</v>
      </c>
      <c r="U3" s="45"/>
    </row>
    <row r="4" spans="1:21" ht="12.75">
      <c r="A4" s="53" t="s">
        <v>62</v>
      </c>
      <c r="B4" s="34"/>
      <c r="C4" s="59">
        <f>E4-'[1]Italy'!E4</f>
        <v>-2977.6000000000004</v>
      </c>
      <c r="D4" s="13">
        <f>F4-'[1]Italy'!F4</f>
        <v>-352</v>
      </c>
      <c r="E4" s="166">
        <v>373.7</v>
      </c>
      <c r="F4" s="13"/>
      <c r="G4" s="13">
        <v>18</v>
      </c>
      <c r="H4" s="13">
        <v>0</v>
      </c>
      <c r="I4" s="13">
        <v>0</v>
      </c>
      <c r="J4" s="13">
        <v>10</v>
      </c>
      <c r="K4" s="13">
        <v>99</v>
      </c>
      <c r="L4" s="13">
        <v>110</v>
      </c>
      <c r="M4" s="13"/>
      <c r="N4" s="13"/>
      <c r="O4" s="13"/>
      <c r="P4" s="13"/>
      <c r="Q4" s="13"/>
      <c r="R4" s="13"/>
      <c r="S4" s="36"/>
      <c r="U4" s="45"/>
    </row>
    <row r="5" spans="1:21" ht="12.75">
      <c r="A5" s="27" t="s">
        <v>2</v>
      </c>
      <c r="B5" s="34"/>
      <c r="C5" s="59">
        <f>E5-'[1]Italy'!E5</f>
        <v>0</v>
      </c>
      <c r="D5" s="13">
        <f>F5-'[1]Italy'!F5</f>
        <v>0</v>
      </c>
      <c r="E5" s="166"/>
      <c r="F5" s="13"/>
      <c r="G5" s="13">
        <v>0</v>
      </c>
      <c r="H5" s="13">
        <v>0</v>
      </c>
      <c r="I5" s="13">
        <v>0</v>
      </c>
      <c r="J5" s="13">
        <v>0</v>
      </c>
      <c r="K5" s="13">
        <v>0</v>
      </c>
      <c r="L5" s="13">
        <v>2</v>
      </c>
      <c r="M5" s="13"/>
      <c r="N5" s="13"/>
      <c r="O5" s="13"/>
      <c r="P5" s="13"/>
      <c r="Q5" s="13"/>
      <c r="R5" s="13"/>
      <c r="S5" s="36"/>
      <c r="U5" s="45"/>
    </row>
    <row r="6" spans="1:21" ht="12.75">
      <c r="A6" s="27" t="s">
        <v>12</v>
      </c>
      <c r="B6" s="34">
        <f aca="true" t="shared" si="0" ref="B6:B20">(E6-F6)/F6</f>
        <v>3.1032504780114722</v>
      </c>
      <c r="C6" s="59">
        <f>E6-'[1]Italy'!E6</f>
        <v>-8889.382399999999</v>
      </c>
      <c r="D6" s="13">
        <f>F6-'[1]Italy'!F6</f>
        <v>-5977</v>
      </c>
      <c r="E6" s="166">
        <v>4292</v>
      </c>
      <c r="F6" s="13">
        <v>1046</v>
      </c>
      <c r="G6" s="13">
        <v>4545.2</v>
      </c>
      <c r="H6" s="13">
        <v>34</v>
      </c>
      <c r="I6" s="13">
        <v>2226</v>
      </c>
      <c r="J6" s="13">
        <v>4058</v>
      </c>
      <c r="K6" s="13">
        <v>1265</v>
      </c>
      <c r="L6" s="13">
        <v>6509</v>
      </c>
      <c r="M6" s="13">
        <v>48</v>
      </c>
      <c r="N6" s="13">
        <v>666</v>
      </c>
      <c r="O6" s="13">
        <v>1198</v>
      </c>
      <c r="P6" s="13">
        <v>754</v>
      </c>
      <c r="Q6" s="13">
        <v>656</v>
      </c>
      <c r="R6" s="13">
        <v>40</v>
      </c>
      <c r="S6" s="36">
        <v>196</v>
      </c>
      <c r="U6" s="45"/>
    </row>
    <row r="7" spans="1:21" ht="12.75">
      <c r="A7" s="27" t="s">
        <v>9</v>
      </c>
      <c r="B7" s="34"/>
      <c r="C7" s="59">
        <f>E7-'[1]Italy'!E7</f>
        <v>-146</v>
      </c>
      <c r="D7" s="13">
        <f>F7-'[1]Italy'!F7</f>
        <v>-31</v>
      </c>
      <c r="E7" s="166"/>
      <c r="F7" s="13"/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18</v>
      </c>
      <c r="M7" s="13"/>
      <c r="N7" s="13"/>
      <c r="O7" s="13"/>
      <c r="P7" s="13"/>
      <c r="Q7" s="13"/>
      <c r="R7" s="13"/>
      <c r="S7" s="36"/>
      <c r="U7" s="45"/>
    </row>
    <row r="8" spans="1:21" ht="12.75">
      <c r="A8" s="27" t="s">
        <v>14</v>
      </c>
      <c r="B8" s="34"/>
      <c r="C8" s="59">
        <f>E8-'[1]Italy'!E8</f>
        <v>0</v>
      </c>
      <c r="D8" s="13">
        <f>F8-'[1]Italy'!F8</f>
        <v>0</v>
      </c>
      <c r="E8" s="166"/>
      <c r="F8" s="13"/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/>
      <c r="N8" s="13"/>
      <c r="O8" s="13"/>
      <c r="P8" s="13">
        <v>304</v>
      </c>
      <c r="Q8" s="13">
        <v>31</v>
      </c>
      <c r="R8" s="13">
        <v>0</v>
      </c>
      <c r="S8" s="36">
        <v>0</v>
      </c>
      <c r="U8" s="45"/>
    </row>
    <row r="9" spans="1:21" ht="12.75">
      <c r="A9" s="29" t="s">
        <v>3</v>
      </c>
      <c r="B9" s="34">
        <f t="shared" si="0"/>
        <v>0.035715699992333164</v>
      </c>
      <c r="C9" s="59">
        <f>E9-'[1]Italy'!E9</f>
        <v>-41666.81419999999</v>
      </c>
      <c r="D9" s="13">
        <f>F9-'[1]Italy'!F9</f>
        <v>-51667</v>
      </c>
      <c r="E9" s="166">
        <v>108070.71900000001</v>
      </c>
      <c r="F9" s="13">
        <v>104344</v>
      </c>
      <c r="G9" s="13">
        <v>146736.59999999998</v>
      </c>
      <c r="H9" s="13">
        <v>18562.3</v>
      </c>
      <c r="I9" s="101">
        <v>159586</v>
      </c>
      <c r="J9" s="101">
        <v>122966</v>
      </c>
      <c r="K9" s="101">
        <v>122902</v>
      </c>
      <c r="L9" s="101">
        <v>107531</v>
      </c>
      <c r="M9" s="101">
        <v>62721</v>
      </c>
      <c r="N9" s="101">
        <v>104536</v>
      </c>
      <c r="O9" s="101">
        <v>86506</v>
      </c>
      <c r="P9" s="101">
        <v>83760</v>
      </c>
      <c r="Q9" s="101">
        <v>111632</v>
      </c>
      <c r="R9" s="13">
        <v>58133</v>
      </c>
      <c r="S9" s="36">
        <v>58385</v>
      </c>
      <c r="U9" s="45"/>
    </row>
    <row r="10" spans="1:21" ht="12.75">
      <c r="A10" s="29" t="s">
        <v>17</v>
      </c>
      <c r="B10" s="34">
        <f t="shared" si="0"/>
        <v>0.4189244663382594</v>
      </c>
      <c r="C10" s="59">
        <f>E10-'[1]Italy'!E10</f>
        <v>-12821.580000000002</v>
      </c>
      <c r="D10" s="13">
        <f>F10-'[1]Italy'!F10</f>
        <v>-5131</v>
      </c>
      <c r="E10" s="166">
        <v>6913</v>
      </c>
      <c r="F10" s="13">
        <v>4872</v>
      </c>
      <c r="G10" s="13">
        <v>6108.200000000001</v>
      </c>
      <c r="H10" s="13">
        <v>4132.2</v>
      </c>
      <c r="I10" s="101">
        <v>858</v>
      </c>
      <c r="J10" s="101">
        <v>5960.2</v>
      </c>
      <c r="K10" s="101">
        <v>1729</v>
      </c>
      <c r="L10" s="101">
        <v>1783</v>
      </c>
      <c r="M10" s="101">
        <v>60</v>
      </c>
      <c r="N10" s="101">
        <v>789</v>
      </c>
      <c r="O10" s="101">
        <v>534</v>
      </c>
      <c r="P10" s="101">
        <v>103</v>
      </c>
      <c r="Q10" s="101">
        <v>413</v>
      </c>
      <c r="R10" s="13">
        <v>0</v>
      </c>
      <c r="S10" s="36">
        <v>0</v>
      </c>
      <c r="U10" s="45"/>
    </row>
    <row r="11" spans="1:21" ht="12.75">
      <c r="A11" s="29" t="s">
        <v>10</v>
      </c>
      <c r="B11" s="34"/>
      <c r="C11" s="59">
        <f>E11-'[1]Italy'!E11</f>
        <v>0</v>
      </c>
      <c r="D11" s="13">
        <f>F11-'[1]Italy'!F11</f>
        <v>0</v>
      </c>
      <c r="E11" s="166"/>
      <c r="F11" s="13"/>
      <c r="G11" s="13">
        <v>40</v>
      </c>
      <c r="H11" s="13">
        <v>81</v>
      </c>
      <c r="I11" s="101">
        <v>35</v>
      </c>
      <c r="J11" s="101">
        <v>302</v>
      </c>
      <c r="K11" s="101">
        <v>63</v>
      </c>
      <c r="L11" s="101">
        <v>1313</v>
      </c>
      <c r="M11" s="101">
        <v>278</v>
      </c>
      <c r="N11" s="101"/>
      <c r="O11" s="101"/>
      <c r="P11" s="101">
        <v>1217</v>
      </c>
      <c r="Q11" s="101">
        <v>1004</v>
      </c>
      <c r="R11" s="13">
        <v>40</v>
      </c>
      <c r="S11" s="36">
        <v>509</v>
      </c>
      <c r="U11" s="45"/>
    </row>
    <row r="12" spans="1:21" ht="12.75">
      <c r="A12" s="29" t="s">
        <v>27</v>
      </c>
      <c r="B12" s="34">
        <f t="shared" si="0"/>
        <v>34.28</v>
      </c>
      <c r="C12" s="59">
        <f>E12-'[1]Italy'!E12</f>
        <v>-537.8</v>
      </c>
      <c r="D12" s="13">
        <f>F12-'[1]Italy'!F12</f>
        <v>-2892</v>
      </c>
      <c r="E12" s="166">
        <v>882</v>
      </c>
      <c r="F12" s="13">
        <v>25</v>
      </c>
      <c r="G12" s="13">
        <v>3349</v>
      </c>
      <c r="H12" s="13">
        <v>602</v>
      </c>
      <c r="I12" s="101">
        <v>1851</v>
      </c>
      <c r="J12" s="101">
        <v>3718.2</v>
      </c>
      <c r="K12" s="101">
        <v>3021</v>
      </c>
      <c r="L12" s="101">
        <v>6339</v>
      </c>
      <c r="M12" s="101">
        <v>2182</v>
      </c>
      <c r="N12" s="101">
        <v>3787</v>
      </c>
      <c r="O12" s="101"/>
      <c r="P12" s="101">
        <v>4442</v>
      </c>
      <c r="Q12" s="101">
        <v>3217</v>
      </c>
      <c r="R12" s="13">
        <v>1749</v>
      </c>
      <c r="S12" s="36">
        <v>1449</v>
      </c>
      <c r="U12" s="45"/>
    </row>
    <row r="13" spans="1:21" ht="12.75">
      <c r="A13" s="29" t="s">
        <v>51</v>
      </c>
      <c r="B13" s="34"/>
      <c r="C13" s="59">
        <f>E13-'[1]Italy'!E13</f>
        <v>0</v>
      </c>
      <c r="D13" s="13">
        <f>F13-'[1]Italy'!F13</f>
        <v>0</v>
      </c>
      <c r="E13" s="166"/>
      <c r="F13" s="13"/>
      <c r="G13" s="13">
        <v>0</v>
      </c>
      <c r="H13" s="13">
        <v>0</v>
      </c>
      <c r="I13" s="101">
        <v>0</v>
      </c>
      <c r="J13" s="101">
        <v>0</v>
      </c>
      <c r="K13" s="101">
        <v>0</v>
      </c>
      <c r="L13" s="101"/>
      <c r="M13" s="101"/>
      <c r="N13" s="101"/>
      <c r="O13" s="101"/>
      <c r="P13" s="101"/>
      <c r="Q13" s="101"/>
      <c r="R13" s="13"/>
      <c r="S13" s="36"/>
      <c r="U13" s="45"/>
    </row>
    <row r="14" spans="1:21" ht="12.75">
      <c r="A14" s="29" t="s">
        <v>107</v>
      </c>
      <c r="B14" s="34">
        <f t="shared" si="0"/>
        <v>46.965306122448986</v>
      </c>
      <c r="C14" s="59">
        <f>E14-'[1]Italy'!E14</f>
        <v>-1379.3439999999996</v>
      </c>
      <c r="D14" s="13">
        <f>F14-'[1]Italy'!F14</f>
        <v>-1168</v>
      </c>
      <c r="E14" s="166">
        <v>2350.3</v>
      </c>
      <c r="F14" s="13">
        <v>49</v>
      </c>
      <c r="G14" s="13">
        <v>2961.6</v>
      </c>
      <c r="H14" s="13">
        <v>4</v>
      </c>
      <c r="I14" s="101">
        <v>2093</v>
      </c>
      <c r="J14" s="101">
        <v>2420</v>
      </c>
      <c r="K14" s="101">
        <v>2071</v>
      </c>
      <c r="L14" s="101">
        <v>2234</v>
      </c>
      <c r="M14" s="101">
        <v>273</v>
      </c>
      <c r="N14" s="101"/>
      <c r="O14" s="101">
        <v>821</v>
      </c>
      <c r="P14" s="101">
        <v>93</v>
      </c>
      <c r="Q14" s="101">
        <v>1521</v>
      </c>
      <c r="R14" s="13">
        <v>130</v>
      </c>
      <c r="S14" s="36">
        <v>345</v>
      </c>
      <c r="U14" s="45"/>
    </row>
    <row r="15" spans="1:21" ht="12.75">
      <c r="A15" s="29" t="s">
        <v>13</v>
      </c>
      <c r="B15" s="34">
        <f t="shared" si="0"/>
        <v>14.001945525291829</v>
      </c>
      <c r="C15" s="59">
        <f>E15-'[1]Italy'!E15</f>
        <v>-6692.417799999999</v>
      </c>
      <c r="D15" s="13">
        <f>F15-'[1]Italy'!F15</f>
        <v>-4582</v>
      </c>
      <c r="E15" s="166">
        <v>7711</v>
      </c>
      <c r="F15" s="13">
        <v>514</v>
      </c>
      <c r="G15" s="13">
        <v>5479</v>
      </c>
      <c r="H15" s="13"/>
      <c r="I15" s="101"/>
      <c r="J15" s="101"/>
      <c r="K15" s="101"/>
      <c r="L15" s="101"/>
      <c r="M15" s="101"/>
      <c r="N15" s="101"/>
      <c r="O15" s="101"/>
      <c r="P15" s="101"/>
      <c r="Q15" s="101"/>
      <c r="R15" s="13"/>
      <c r="S15" s="36"/>
      <c r="U15" s="45"/>
    </row>
    <row r="16" spans="1:21" ht="12.75">
      <c r="A16" s="29" t="s">
        <v>19</v>
      </c>
      <c r="B16" s="34">
        <f t="shared" si="0"/>
        <v>0.8553983618763963</v>
      </c>
      <c r="C16" s="59">
        <f>E16-'[1]Italy'!E16</f>
        <v>-12031.011</v>
      </c>
      <c r="D16" s="13">
        <f>F16-'[1]Italy'!F16</f>
        <v>-9657</v>
      </c>
      <c r="E16" s="166">
        <v>4983.6</v>
      </c>
      <c r="F16" s="13">
        <v>2686</v>
      </c>
      <c r="G16" s="13">
        <v>6169.1</v>
      </c>
      <c r="H16" s="13">
        <v>95.8</v>
      </c>
      <c r="I16" s="101">
        <v>12549</v>
      </c>
      <c r="J16" s="101">
        <v>4193.2</v>
      </c>
      <c r="K16" s="101">
        <v>3488</v>
      </c>
      <c r="L16" s="101">
        <v>6111</v>
      </c>
      <c r="M16" s="101">
        <v>256</v>
      </c>
      <c r="N16" s="101">
        <v>385</v>
      </c>
      <c r="O16" s="101">
        <v>461</v>
      </c>
      <c r="P16" s="101">
        <v>2142</v>
      </c>
      <c r="Q16" s="101">
        <v>2892</v>
      </c>
      <c r="R16" s="13">
        <v>80</v>
      </c>
      <c r="S16" s="36">
        <v>1113</v>
      </c>
      <c r="U16" s="45"/>
    </row>
    <row r="17" spans="1:21" ht="12.75">
      <c r="A17" s="29" t="s">
        <v>108</v>
      </c>
      <c r="B17" s="34"/>
      <c r="C17" s="59">
        <f>E17-'[1]Italy'!E17</f>
        <v>-2102.6486999999997</v>
      </c>
      <c r="D17" s="13">
        <f>F17-'[1]Italy'!F17</f>
        <v>-299</v>
      </c>
      <c r="E17" s="166">
        <v>3055</v>
      </c>
      <c r="F17" s="13"/>
      <c r="G17" s="13">
        <v>2300</v>
      </c>
      <c r="H17" s="13">
        <v>0</v>
      </c>
      <c r="I17" s="101">
        <v>1625</v>
      </c>
      <c r="J17" s="101">
        <v>1463</v>
      </c>
      <c r="K17" s="101">
        <v>437</v>
      </c>
      <c r="L17" s="101">
        <v>194</v>
      </c>
      <c r="M17" s="101"/>
      <c r="N17" s="101"/>
      <c r="O17" s="101">
        <v>0</v>
      </c>
      <c r="P17" s="101"/>
      <c r="Q17" s="101"/>
      <c r="R17" s="13"/>
      <c r="S17" s="36"/>
      <c r="U17" s="45"/>
    </row>
    <row r="18" spans="1:21" ht="12.75">
      <c r="A18" s="29" t="s">
        <v>21</v>
      </c>
      <c r="B18" s="34"/>
      <c r="C18" s="59">
        <f>E18-'[1]Italy'!E18</f>
        <v>0</v>
      </c>
      <c r="D18" s="13">
        <f>F18-'[1]Italy'!F18</f>
        <v>0</v>
      </c>
      <c r="E18" s="166"/>
      <c r="F18" s="13"/>
      <c r="G18" s="13">
        <v>300</v>
      </c>
      <c r="H18" s="13">
        <v>0</v>
      </c>
      <c r="I18" s="101">
        <v>547</v>
      </c>
      <c r="J18" s="101">
        <v>1826.4</v>
      </c>
      <c r="K18" s="101">
        <v>575</v>
      </c>
      <c r="L18" s="101">
        <v>564</v>
      </c>
      <c r="M18" s="101"/>
      <c r="N18" s="101"/>
      <c r="O18" s="101"/>
      <c r="P18" s="101">
        <v>0</v>
      </c>
      <c r="Q18" s="101">
        <v>371</v>
      </c>
      <c r="R18" s="13">
        <v>0</v>
      </c>
      <c r="S18" s="36">
        <v>40</v>
      </c>
      <c r="U18" s="45"/>
    </row>
    <row r="19" spans="1:21" ht="13.5" thickBot="1">
      <c r="A19" s="30" t="s">
        <v>60</v>
      </c>
      <c r="B19" s="35">
        <f t="shared" si="0"/>
        <v>7.658450704225352</v>
      </c>
      <c r="C19" s="60">
        <f>E19-'[1]Italy'!E19</f>
        <v>-5299</v>
      </c>
      <c r="D19" s="15">
        <f>F19-'[1]Italy'!F19</f>
        <v>-1427</v>
      </c>
      <c r="E19" s="167">
        <f>1684+775</f>
        <v>2459</v>
      </c>
      <c r="F19" s="15">
        <v>284</v>
      </c>
      <c r="G19" s="15">
        <v>4222.6</v>
      </c>
      <c r="H19" s="15">
        <v>0</v>
      </c>
      <c r="I19" s="102">
        <v>3429</v>
      </c>
      <c r="J19" s="102">
        <v>260.1</v>
      </c>
      <c r="K19" s="102">
        <v>360</v>
      </c>
      <c r="L19" s="102">
        <v>1044</v>
      </c>
      <c r="M19" s="102">
        <v>90</v>
      </c>
      <c r="N19" s="102">
        <v>1445</v>
      </c>
      <c r="O19" s="102">
        <v>3283</v>
      </c>
      <c r="P19" s="102">
        <v>55</v>
      </c>
      <c r="Q19" s="102">
        <v>194</v>
      </c>
      <c r="R19" s="15">
        <v>0</v>
      </c>
      <c r="S19" s="38">
        <v>50</v>
      </c>
      <c r="U19" s="45"/>
    </row>
    <row r="20" spans="1:21" ht="13.5" thickBot="1">
      <c r="A20" s="44" t="s">
        <v>23</v>
      </c>
      <c r="B20" s="40">
        <f t="shared" si="0"/>
        <v>0.2344334601087632</v>
      </c>
      <c r="C20" s="61">
        <f>E20-'[1]Italy'!E20</f>
        <v>-101238.29809999996</v>
      </c>
      <c r="D20" s="41">
        <f>F20-'[1]Italy'!F20</f>
        <v>-90372</v>
      </c>
      <c r="E20" s="164">
        <f>SUM(E2:E19)</f>
        <v>143460.91900000002</v>
      </c>
      <c r="F20" s="41">
        <f>SUM(F2:F19)</f>
        <v>116216</v>
      </c>
      <c r="G20" s="41">
        <f>SUM(G2:G19)</f>
        <v>194426.6</v>
      </c>
      <c r="H20" s="41">
        <f aca="true" t="shared" si="1" ref="H20:M20">SUM(H2:H19)</f>
        <v>23531.3</v>
      </c>
      <c r="I20" s="41">
        <f t="shared" si="1"/>
        <v>185629</v>
      </c>
      <c r="J20" s="41">
        <f t="shared" si="1"/>
        <v>147342.10000000003</v>
      </c>
      <c r="K20" s="41">
        <f t="shared" si="1"/>
        <v>137979</v>
      </c>
      <c r="L20" s="41">
        <f t="shared" si="1"/>
        <v>135365</v>
      </c>
      <c r="M20" s="41">
        <f t="shared" si="1"/>
        <v>65909</v>
      </c>
      <c r="N20" s="41">
        <f aca="true" t="shared" si="2" ref="N20:S20">SUM(N2:N19)</f>
        <v>111938</v>
      </c>
      <c r="O20" s="41">
        <f t="shared" si="2"/>
        <v>93063</v>
      </c>
      <c r="P20" s="41">
        <f t="shared" si="2"/>
        <v>94860</v>
      </c>
      <c r="Q20" s="41">
        <f t="shared" si="2"/>
        <v>122099</v>
      </c>
      <c r="R20" s="41">
        <f t="shared" si="2"/>
        <v>60218</v>
      </c>
      <c r="S20" s="42">
        <f t="shared" si="2"/>
        <v>62087</v>
      </c>
      <c r="U20" s="45"/>
    </row>
    <row r="21" spans="2:21" s="9" customFormat="1" ht="12.75">
      <c r="B21" s="43"/>
      <c r="C21" s="43"/>
      <c r="D21" s="43"/>
      <c r="E21" s="43"/>
      <c r="F21" s="43"/>
      <c r="G21" s="43"/>
      <c r="H21" s="43"/>
      <c r="I21" s="43"/>
      <c r="J21" s="12"/>
      <c r="K21" s="12"/>
      <c r="L21" s="12"/>
      <c r="M21" s="12"/>
      <c r="N21" s="12"/>
      <c r="O21" s="12"/>
      <c r="P21" s="12"/>
      <c r="Q21" s="12"/>
      <c r="U21" s="45"/>
    </row>
    <row r="22" spans="2:17" s="9" customFormat="1" ht="13.5" thickBot="1">
      <c r="B22" s="43"/>
      <c r="C22" s="43"/>
      <c r="D22" s="43"/>
      <c r="E22" s="43"/>
      <c r="F22" s="43"/>
      <c r="G22" s="43"/>
      <c r="H22" s="43"/>
      <c r="I22" s="43"/>
      <c r="J22" s="12"/>
      <c r="K22" s="12"/>
      <c r="L22" s="12"/>
      <c r="M22" s="12"/>
      <c r="N22" s="12"/>
      <c r="O22" s="12"/>
      <c r="P22" s="12"/>
      <c r="Q22" s="12"/>
    </row>
    <row r="23" spans="1:19" s="16" customFormat="1" ht="13.5" thickBot="1">
      <c r="A23" s="31" t="s">
        <v>25</v>
      </c>
      <c r="B23" s="151" t="s">
        <v>168</v>
      </c>
      <c r="C23" s="156" t="s">
        <v>169</v>
      </c>
      <c r="D23" s="153" t="s">
        <v>166</v>
      </c>
      <c r="E23" s="165">
        <v>44378</v>
      </c>
      <c r="F23" s="146">
        <v>44013</v>
      </c>
      <c r="G23" s="146">
        <v>43647</v>
      </c>
      <c r="H23" s="146">
        <v>43282</v>
      </c>
      <c r="I23" s="32">
        <v>42917</v>
      </c>
      <c r="J23" s="32">
        <v>42552</v>
      </c>
      <c r="K23" s="32">
        <v>42186</v>
      </c>
      <c r="L23" s="32">
        <v>41821</v>
      </c>
      <c r="M23" s="32">
        <v>41456</v>
      </c>
      <c r="N23" s="32">
        <v>41091</v>
      </c>
      <c r="O23" s="32">
        <v>40725</v>
      </c>
      <c r="P23" s="32">
        <v>40360</v>
      </c>
      <c r="Q23" s="32">
        <v>39995</v>
      </c>
      <c r="R23" s="32">
        <v>39630</v>
      </c>
      <c r="S23" s="33">
        <v>39264</v>
      </c>
    </row>
    <row r="24" spans="1:19" ht="12.75">
      <c r="A24" s="27" t="s">
        <v>105</v>
      </c>
      <c r="B24" s="34"/>
      <c r="C24" s="59">
        <f>E24-'[1]Italy'!E24</f>
        <v>-17.26762347198182</v>
      </c>
      <c r="D24" s="13">
        <f>F24-'[1]Italy'!F24</f>
        <v>0</v>
      </c>
      <c r="E24" s="166">
        <v>0</v>
      </c>
      <c r="F24" s="13">
        <v>0</v>
      </c>
      <c r="G24" s="13">
        <v>0</v>
      </c>
      <c r="H24" s="13"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36"/>
    </row>
    <row r="25" spans="1:19" ht="12.75">
      <c r="A25" s="27" t="s">
        <v>7</v>
      </c>
      <c r="B25" s="34"/>
      <c r="C25" s="59">
        <f>E25-'[1]Italy'!E25</f>
        <v>-1423.509271709275</v>
      </c>
      <c r="D25" s="13">
        <f>F25-'[1]Italy'!F25</f>
        <v>0</v>
      </c>
      <c r="E25" s="166">
        <v>0</v>
      </c>
      <c r="F25" s="13">
        <v>0</v>
      </c>
      <c r="G25" s="13">
        <v>0</v>
      </c>
      <c r="H25" s="13"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6"/>
    </row>
    <row r="26" spans="1:19" ht="12.75">
      <c r="A26" s="27" t="s">
        <v>106</v>
      </c>
      <c r="B26" s="34"/>
      <c r="C26" s="59">
        <f>E26-'[1]Italy'!E26</f>
        <v>0</v>
      </c>
      <c r="D26" s="13">
        <f>F26-'[1]Italy'!F26</f>
        <v>0</v>
      </c>
      <c r="E26" s="166">
        <v>0</v>
      </c>
      <c r="F26" s="13">
        <v>0</v>
      </c>
      <c r="G26" s="13">
        <v>0</v>
      </c>
      <c r="H26" s="13"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36"/>
    </row>
    <row r="27" spans="1:19" ht="12.75">
      <c r="A27" s="27" t="s">
        <v>30</v>
      </c>
      <c r="B27" s="34"/>
      <c r="C27" s="59">
        <f>E27-'[1]Italy'!E27</f>
        <v>-144.93385136209295</v>
      </c>
      <c r="D27" s="13">
        <f>F27-'[1]Italy'!F27</f>
        <v>0</v>
      </c>
      <c r="E27" s="166">
        <v>0</v>
      </c>
      <c r="F27" s="13">
        <v>0</v>
      </c>
      <c r="G27" s="13">
        <v>0</v>
      </c>
      <c r="H27" s="13"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6"/>
    </row>
    <row r="28" spans="1:19" ht="13.5" thickBot="1">
      <c r="A28" s="37" t="s">
        <v>60</v>
      </c>
      <c r="B28" s="35"/>
      <c r="C28" s="60">
        <f>E28-'[1]Italy'!E28</f>
        <v>-600</v>
      </c>
      <c r="D28" s="15">
        <f>F28-'[1]Italy'!F28</f>
        <v>0</v>
      </c>
      <c r="E28" s="167">
        <v>0</v>
      </c>
      <c r="F28" s="15">
        <v>0</v>
      </c>
      <c r="G28" s="15">
        <v>0</v>
      </c>
      <c r="H28" s="15">
        <v>0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8"/>
    </row>
    <row r="29" spans="1:19" ht="13.5" thickBot="1">
      <c r="A29" s="39" t="s">
        <v>23</v>
      </c>
      <c r="B29" s="40"/>
      <c r="C29" s="61">
        <f>E29-'[1]Italy'!E29</f>
        <v>-2185.71074654335</v>
      </c>
      <c r="D29" s="41">
        <f>F29-'[1]Italy'!F29</f>
        <v>0</v>
      </c>
      <c r="E29" s="164">
        <v>0</v>
      </c>
      <c r="F29" s="41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f>SUM(P24:P28)</f>
        <v>0</v>
      </c>
      <c r="Q29" s="41">
        <f>SUM(Q24:Q28)</f>
        <v>0</v>
      </c>
      <c r="R29" s="41">
        <f>SUM(R24:R28)</f>
        <v>0</v>
      </c>
      <c r="S29" s="42">
        <f>SUM(S24:S28)</f>
        <v>0</v>
      </c>
    </row>
    <row r="31" ht="12.75">
      <c r="A31" s="12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5"/>
      <c r="S44" s="1"/>
      <c r="T44" s="1"/>
    </row>
    <row r="45" spans="18:20" ht="18">
      <c r="R45" s="5"/>
      <c r="S45" s="1"/>
      <c r="T45" s="1"/>
    </row>
    <row r="46" spans="18:20" ht="18">
      <c r="R46" s="6"/>
      <c r="S46" s="1"/>
      <c r="T46" s="1"/>
    </row>
    <row r="47" spans="8:20" ht="18">
      <c r="H47" s="8"/>
      <c r="R47" s="7"/>
      <c r="S47" s="2"/>
      <c r="T47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43"/>
  <sheetViews>
    <sheetView zoomScalePageLayoutView="0" workbookViewId="0" topLeftCell="A1">
      <selection activeCell="I32" sqref="I32"/>
    </sheetView>
  </sheetViews>
  <sheetFormatPr defaultColWidth="8.8515625" defaultRowHeight="12.75"/>
  <cols>
    <col min="1" max="1" width="26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53" t="s">
        <v>4</v>
      </c>
      <c r="B2" s="34"/>
      <c r="C2" s="59">
        <f>E2-'[1]Poland'!E2</f>
        <v>0</v>
      </c>
      <c r="D2" s="13">
        <f>F2-'[1]Poland'!F2</f>
        <v>0</v>
      </c>
      <c r="E2" s="166"/>
      <c r="F2" s="13"/>
      <c r="G2" s="13"/>
      <c r="H2" s="13"/>
      <c r="I2" s="13"/>
      <c r="J2" s="13">
        <v>0</v>
      </c>
      <c r="K2" s="13">
        <v>0</v>
      </c>
      <c r="L2" s="13">
        <v>0</v>
      </c>
      <c r="M2" s="13">
        <v>0</v>
      </c>
      <c r="N2" s="13"/>
      <c r="O2" s="13"/>
      <c r="P2" s="13">
        <v>0</v>
      </c>
      <c r="Q2" s="13">
        <v>0</v>
      </c>
      <c r="R2" s="13">
        <v>0</v>
      </c>
      <c r="S2" s="36">
        <v>0</v>
      </c>
    </row>
    <row r="3" spans="1:19" ht="12.75">
      <c r="A3" s="53" t="s">
        <v>33</v>
      </c>
      <c r="B3" s="34"/>
      <c r="C3" s="59">
        <f>E3-'[1]Poland'!E3</f>
        <v>0</v>
      </c>
      <c r="D3" s="13">
        <f>F3-'[1]Poland'!F3</f>
        <v>0</v>
      </c>
      <c r="E3" s="166"/>
      <c r="F3" s="13"/>
      <c r="G3" s="13"/>
      <c r="H3" s="13"/>
      <c r="I3" s="13"/>
      <c r="J3" s="13">
        <v>0</v>
      </c>
      <c r="K3" s="13">
        <v>0</v>
      </c>
      <c r="L3" s="13">
        <v>0</v>
      </c>
      <c r="M3" s="13">
        <v>0</v>
      </c>
      <c r="N3" s="13"/>
      <c r="O3" s="13"/>
      <c r="P3" s="13">
        <v>0</v>
      </c>
      <c r="Q3" s="13">
        <v>0</v>
      </c>
      <c r="R3" s="13">
        <v>0</v>
      </c>
      <c r="S3" s="36">
        <v>0</v>
      </c>
    </row>
    <row r="4" spans="1:19" ht="12.75">
      <c r="A4" s="27" t="s">
        <v>2</v>
      </c>
      <c r="B4" s="34"/>
      <c r="C4" s="59">
        <f>E4-'[1]Poland'!E4</f>
        <v>0</v>
      </c>
      <c r="D4" s="13">
        <f>F4-'[1]Poland'!F4</f>
        <v>0</v>
      </c>
      <c r="E4" s="166"/>
      <c r="F4" s="13"/>
      <c r="G4" s="13"/>
      <c r="H4" s="13"/>
      <c r="I4" s="13"/>
      <c r="J4" s="13">
        <v>0</v>
      </c>
      <c r="K4" s="13">
        <v>0</v>
      </c>
      <c r="L4" s="13">
        <v>0</v>
      </c>
      <c r="M4" s="13">
        <v>0</v>
      </c>
      <c r="N4" s="13"/>
      <c r="O4" s="13"/>
      <c r="P4" s="13">
        <v>0</v>
      </c>
      <c r="Q4" s="13">
        <v>0</v>
      </c>
      <c r="R4" s="13">
        <v>0</v>
      </c>
      <c r="S4" s="36">
        <v>0</v>
      </c>
    </row>
    <row r="5" spans="1:19" ht="12.75">
      <c r="A5" s="27" t="s">
        <v>9</v>
      </c>
      <c r="B5" s="34"/>
      <c r="C5" s="59">
        <f>E5-'[1]Poland'!E5</f>
        <v>-1000</v>
      </c>
      <c r="D5" s="13">
        <f>F5-'[1]Poland'!F5</f>
        <v>-1000</v>
      </c>
      <c r="E5" s="166"/>
      <c r="F5" s="13"/>
      <c r="G5" s="8">
        <v>0</v>
      </c>
      <c r="H5" s="13"/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/>
      <c r="O5" s="13"/>
      <c r="P5" s="13">
        <v>3000</v>
      </c>
      <c r="Q5" s="13">
        <v>0</v>
      </c>
      <c r="R5" s="13">
        <v>0</v>
      </c>
      <c r="S5" s="36">
        <v>0</v>
      </c>
    </row>
    <row r="6" spans="1:19" ht="12.75">
      <c r="A6" s="27" t="s">
        <v>14</v>
      </c>
      <c r="B6" s="34"/>
      <c r="C6" s="59">
        <f>E6-'[1]Poland'!E6</f>
        <v>-10000</v>
      </c>
      <c r="D6" s="13">
        <f>F6-'[1]Poland'!F6</f>
        <v>-8000</v>
      </c>
      <c r="E6" s="166">
        <v>10000</v>
      </c>
      <c r="F6" s="13"/>
      <c r="G6" s="8">
        <v>10000</v>
      </c>
      <c r="H6" s="13">
        <v>8000</v>
      </c>
      <c r="I6" s="13">
        <v>8000</v>
      </c>
      <c r="J6" s="13">
        <v>5000</v>
      </c>
      <c r="K6" s="13">
        <v>2000</v>
      </c>
      <c r="L6" s="13">
        <v>1000</v>
      </c>
      <c r="M6" s="13">
        <v>1000</v>
      </c>
      <c r="N6" s="13">
        <v>1000</v>
      </c>
      <c r="O6" s="13"/>
      <c r="P6" s="13">
        <v>0</v>
      </c>
      <c r="Q6" s="13">
        <v>0</v>
      </c>
      <c r="R6" s="13">
        <v>0</v>
      </c>
      <c r="S6" s="36">
        <v>0</v>
      </c>
    </row>
    <row r="7" spans="1:19" ht="12.75">
      <c r="A7" s="29" t="s">
        <v>3</v>
      </c>
      <c r="B7" s="34">
        <f>(E7-F7)/F7</f>
        <v>24</v>
      </c>
      <c r="C7" s="59">
        <f>E7-'[1]Poland'!E7</f>
        <v>-10000</v>
      </c>
      <c r="D7" s="13">
        <f>F7-'[1]Poland'!F7</f>
        <v>-11000</v>
      </c>
      <c r="E7" s="166">
        <v>25000</v>
      </c>
      <c r="F7" s="13">
        <v>1000</v>
      </c>
      <c r="G7" s="8">
        <v>7000</v>
      </c>
      <c r="H7" s="13">
        <v>5000</v>
      </c>
      <c r="I7" s="101">
        <v>7000</v>
      </c>
      <c r="J7" s="101">
        <v>10000</v>
      </c>
      <c r="K7" s="101">
        <v>6000</v>
      </c>
      <c r="L7" s="101">
        <v>8000</v>
      </c>
      <c r="M7" s="101">
        <v>1000</v>
      </c>
      <c r="N7" s="101"/>
      <c r="O7" s="101"/>
      <c r="P7" s="101">
        <v>6000</v>
      </c>
      <c r="Q7" s="101">
        <v>0</v>
      </c>
      <c r="R7" s="13">
        <v>0</v>
      </c>
      <c r="S7" s="36">
        <v>0</v>
      </c>
    </row>
    <row r="8" spans="1:19" ht="12.75">
      <c r="A8" s="29" t="s">
        <v>10</v>
      </c>
      <c r="B8" s="34">
        <f>(E8-F8)/F8</f>
        <v>24</v>
      </c>
      <c r="C8" s="59">
        <f>E8-'[1]Poland'!E8</f>
        <v>-25000</v>
      </c>
      <c r="D8" s="13">
        <f>F8-'[1]Poland'!F8</f>
        <v>-13000</v>
      </c>
      <c r="E8" s="166">
        <v>50000</v>
      </c>
      <c r="F8" s="13">
        <v>2000</v>
      </c>
      <c r="G8" s="8">
        <v>50000</v>
      </c>
      <c r="H8" s="13">
        <v>25000</v>
      </c>
      <c r="I8" s="101">
        <v>25000</v>
      </c>
      <c r="J8" s="101">
        <v>25000</v>
      </c>
      <c r="K8" s="101">
        <v>10000</v>
      </c>
      <c r="L8" s="101">
        <v>12000</v>
      </c>
      <c r="M8" s="101">
        <v>6000</v>
      </c>
      <c r="N8" s="101">
        <v>7000</v>
      </c>
      <c r="O8" s="101"/>
      <c r="P8" s="101">
        <v>10000</v>
      </c>
      <c r="Q8" s="101">
        <v>4000</v>
      </c>
      <c r="R8" s="13">
        <v>0</v>
      </c>
      <c r="S8" s="36">
        <v>0</v>
      </c>
    </row>
    <row r="9" spans="1:19" ht="12.75">
      <c r="A9" s="29" t="s">
        <v>27</v>
      </c>
      <c r="B9" s="34"/>
      <c r="C9" s="59">
        <f>E9-'[1]Poland'!E9</f>
        <v>-10000</v>
      </c>
      <c r="D9" s="13">
        <f>F9-'[1]Poland'!F9</f>
        <v>-2000</v>
      </c>
      <c r="E9" s="166">
        <v>5000</v>
      </c>
      <c r="F9" s="13"/>
      <c r="G9" s="8">
        <v>4000</v>
      </c>
      <c r="H9" s="13">
        <v>1000</v>
      </c>
      <c r="I9" s="101">
        <v>6000</v>
      </c>
      <c r="J9" s="101">
        <v>6000</v>
      </c>
      <c r="K9" s="101">
        <v>4000</v>
      </c>
      <c r="L9" s="101">
        <v>5000</v>
      </c>
      <c r="M9" s="101">
        <v>2000</v>
      </c>
      <c r="N9" s="101">
        <v>1000</v>
      </c>
      <c r="O9" s="101"/>
      <c r="P9" s="101">
        <v>1000</v>
      </c>
      <c r="Q9" s="101">
        <v>0</v>
      </c>
      <c r="R9" s="13">
        <v>0</v>
      </c>
      <c r="S9" s="36">
        <v>0</v>
      </c>
    </row>
    <row r="10" spans="1:19" ht="12.75">
      <c r="A10" s="29" t="s">
        <v>155</v>
      </c>
      <c r="B10" s="34"/>
      <c r="C10" s="59">
        <f>E10-'[1]Poland'!E10</f>
        <v>-5000</v>
      </c>
      <c r="D10" s="13">
        <f>F10-'[1]Poland'!F10</f>
        <v>0</v>
      </c>
      <c r="E10" s="166">
        <v>5000</v>
      </c>
      <c r="F10" s="13"/>
      <c r="G10" s="8">
        <v>4000</v>
      </c>
      <c r="H10" s="13">
        <v>4000</v>
      </c>
      <c r="I10" s="101">
        <v>4000</v>
      </c>
      <c r="J10" s="101">
        <v>5000</v>
      </c>
      <c r="K10" s="101">
        <v>5000</v>
      </c>
      <c r="L10" s="101">
        <v>5000</v>
      </c>
      <c r="M10" s="101">
        <v>2000</v>
      </c>
      <c r="N10" s="101">
        <v>1000</v>
      </c>
      <c r="O10" s="101"/>
      <c r="P10" s="101">
        <v>0</v>
      </c>
      <c r="Q10" s="101">
        <v>0</v>
      </c>
      <c r="R10" s="13">
        <v>0</v>
      </c>
      <c r="S10" s="36">
        <v>0</v>
      </c>
    </row>
    <row r="11" spans="1:19" ht="12.75">
      <c r="A11" s="81" t="s">
        <v>34</v>
      </c>
      <c r="B11" s="34"/>
      <c r="C11" s="59">
        <f>E11-'[1]Poland'!E11</f>
        <v>0</v>
      </c>
      <c r="D11" s="13">
        <f>F11-'[1]Poland'!F11</f>
        <v>0</v>
      </c>
      <c r="E11" s="166"/>
      <c r="F11" s="13"/>
      <c r="G11" s="8"/>
      <c r="H11" s="13"/>
      <c r="I11" s="101"/>
      <c r="J11" s="101">
        <v>0</v>
      </c>
      <c r="K11" s="101"/>
      <c r="L11" s="101"/>
      <c r="M11" s="101"/>
      <c r="N11" s="101"/>
      <c r="O11" s="101"/>
      <c r="P11" s="101">
        <v>1000</v>
      </c>
      <c r="Q11" s="101">
        <v>0</v>
      </c>
      <c r="R11" s="13">
        <v>0</v>
      </c>
      <c r="S11" s="36">
        <v>0</v>
      </c>
    </row>
    <row r="12" spans="1:19" ht="12.75">
      <c r="A12" s="81" t="s">
        <v>124</v>
      </c>
      <c r="B12" s="34"/>
      <c r="C12" s="59">
        <f>E12-'[1]Poland'!E12</f>
        <v>0</v>
      </c>
      <c r="D12" s="13">
        <f>F12-'[1]Poland'!F12</f>
        <v>0</v>
      </c>
      <c r="E12" s="166"/>
      <c r="F12" s="13"/>
      <c r="G12" s="8"/>
      <c r="H12" s="13"/>
      <c r="I12" s="101"/>
      <c r="J12" s="101">
        <v>0</v>
      </c>
      <c r="K12" s="101"/>
      <c r="L12" s="101"/>
      <c r="M12" s="101"/>
      <c r="N12" s="101"/>
      <c r="O12" s="101"/>
      <c r="P12" s="101">
        <v>0</v>
      </c>
      <c r="Q12" s="101">
        <v>0</v>
      </c>
      <c r="R12" s="13">
        <v>0</v>
      </c>
      <c r="S12" s="36">
        <v>0</v>
      </c>
    </row>
    <row r="13" spans="1:19" ht="12.75">
      <c r="A13" s="81" t="s">
        <v>19</v>
      </c>
      <c r="B13" s="34"/>
      <c r="C13" s="59">
        <f>E13-'[1]Poland'!E13</f>
        <v>-1000</v>
      </c>
      <c r="D13" s="13">
        <f>F13-'[1]Poland'!F13</f>
        <v>0</v>
      </c>
      <c r="E13" s="166"/>
      <c r="F13" s="13"/>
      <c r="G13" s="8"/>
      <c r="H13" s="13"/>
      <c r="I13" s="101"/>
      <c r="J13" s="101">
        <v>0</v>
      </c>
      <c r="K13" s="101"/>
      <c r="L13" s="101"/>
      <c r="M13" s="101"/>
      <c r="N13" s="101"/>
      <c r="O13" s="101"/>
      <c r="P13" s="101">
        <v>0</v>
      </c>
      <c r="Q13" s="101">
        <v>0</v>
      </c>
      <c r="R13" s="13">
        <v>0</v>
      </c>
      <c r="S13" s="36">
        <v>0</v>
      </c>
    </row>
    <row r="14" spans="1:19" ht="12.75">
      <c r="A14" s="81" t="s">
        <v>136</v>
      </c>
      <c r="B14" s="34">
        <f>(E14-F14)/F14</f>
        <v>2</v>
      </c>
      <c r="C14" s="59">
        <f>E14-'[1]Poland'!E14</f>
        <v>-10000</v>
      </c>
      <c r="D14" s="13">
        <f>F14-'[1]Poland'!F14</f>
        <v>-5000</v>
      </c>
      <c r="E14" s="166">
        <v>15000</v>
      </c>
      <c r="F14" s="13">
        <v>5000</v>
      </c>
      <c r="G14" s="8">
        <v>4000</v>
      </c>
      <c r="H14" s="13"/>
      <c r="I14" s="101"/>
      <c r="J14" s="101"/>
      <c r="K14" s="101"/>
      <c r="L14" s="101"/>
      <c r="M14" s="101"/>
      <c r="N14" s="101"/>
      <c r="O14" s="101"/>
      <c r="P14" s="101"/>
      <c r="Q14" s="101"/>
      <c r="R14" s="13"/>
      <c r="S14" s="36"/>
    </row>
    <row r="15" spans="1:19" ht="12.75">
      <c r="A15" s="81" t="s">
        <v>91</v>
      </c>
      <c r="B15" s="34"/>
      <c r="C15" s="59">
        <f>E15-'[1]Poland'!E15</f>
        <v>-7000</v>
      </c>
      <c r="D15" s="13">
        <f>F15-'[1]Poland'!F15</f>
        <v>-5000</v>
      </c>
      <c r="E15" s="166">
        <v>8000</v>
      </c>
      <c r="F15" s="13"/>
      <c r="G15" s="8">
        <v>20000</v>
      </c>
      <c r="H15" s="13">
        <v>3000</v>
      </c>
      <c r="I15" s="101">
        <v>3000</v>
      </c>
      <c r="J15" s="101">
        <v>3000</v>
      </c>
      <c r="K15" s="101">
        <v>1000</v>
      </c>
      <c r="L15" s="101">
        <v>1000</v>
      </c>
      <c r="M15" s="101">
        <v>1000</v>
      </c>
      <c r="N15" s="101"/>
      <c r="O15" s="101"/>
      <c r="P15" s="101">
        <v>2000</v>
      </c>
      <c r="Q15" s="101">
        <v>0</v>
      </c>
      <c r="R15" s="13">
        <v>0</v>
      </c>
      <c r="S15" s="36">
        <v>0</v>
      </c>
    </row>
    <row r="16" spans="1:19" ht="12.75">
      <c r="A16" s="81" t="s">
        <v>35</v>
      </c>
      <c r="B16" s="34"/>
      <c r="C16" s="59">
        <f>E16-'[1]Poland'!E16</f>
        <v>0</v>
      </c>
      <c r="D16" s="13">
        <f>F16-'[1]Poland'!F16</f>
        <v>0</v>
      </c>
      <c r="E16" s="166"/>
      <c r="F16" s="13"/>
      <c r="G16" s="8"/>
      <c r="H16" s="13"/>
      <c r="I16" s="101"/>
      <c r="J16" s="101">
        <v>0</v>
      </c>
      <c r="K16" s="101"/>
      <c r="L16" s="101"/>
      <c r="M16" s="101"/>
      <c r="N16" s="101"/>
      <c r="O16" s="101"/>
      <c r="P16" s="101">
        <v>0</v>
      </c>
      <c r="Q16" s="101">
        <v>0</v>
      </c>
      <c r="R16" s="13">
        <v>0</v>
      </c>
      <c r="S16" s="36">
        <v>0</v>
      </c>
    </row>
    <row r="17" spans="1:19" ht="13.5" thickBot="1">
      <c r="A17" s="30" t="s">
        <v>60</v>
      </c>
      <c r="B17" s="35">
        <f>(E17-F17)/F17</f>
        <v>4</v>
      </c>
      <c r="C17" s="60">
        <f>E17-'[1]Poland'!E17</f>
        <v>-25000</v>
      </c>
      <c r="D17" s="15">
        <f>F17-'[1]Poland'!F17</f>
        <v>-2000</v>
      </c>
      <c r="E17" s="167">
        <v>15000</v>
      </c>
      <c r="F17" s="15">
        <v>3000</v>
      </c>
      <c r="G17" s="15">
        <v>5000</v>
      </c>
      <c r="H17" s="15">
        <v>0</v>
      </c>
      <c r="I17" s="102">
        <v>4000</v>
      </c>
      <c r="J17" s="102">
        <v>5000</v>
      </c>
      <c r="K17" s="102">
        <v>2000</v>
      </c>
      <c r="L17" s="102">
        <v>5000</v>
      </c>
      <c r="M17" s="102">
        <v>1000</v>
      </c>
      <c r="N17" s="102">
        <v>1000</v>
      </c>
      <c r="O17" s="102"/>
      <c r="P17" s="102">
        <v>2000</v>
      </c>
      <c r="Q17" s="102">
        <v>1000</v>
      </c>
      <c r="R17" s="15">
        <v>0</v>
      </c>
      <c r="S17" s="38">
        <v>0</v>
      </c>
    </row>
    <row r="18" spans="1:19" ht="13.5" thickBot="1">
      <c r="A18" s="44" t="s">
        <v>23</v>
      </c>
      <c r="B18" s="40">
        <f>(E18-F18)/F18</f>
        <v>11.090909090909092</v>
      </c>
      <c r="C18" s="61">
        <f>E18-'[1]Poland'!E18</f>
        <v>-104000</v>
      </c>
      <c r="D18" s="41">
        <f>F18-'[1]Poland'!F18</f>
        <v>-47000</v>
      </c>
      <c r="E18" s="164">
        <f>SUM(E5:E17)</f>
        <v>133000</v>
      </c>
      <c r="F18" s="41">
        <f>SUM(F5:F17)</f>
        <v>11000</v>
      </c>
      <c r="G18" s="41">
        <f>SUM(G5:G17)</f>
        <v>104000</v>
      </c>
      <c r="H18" s="41">
        <f>SUM(H2:H17)</f>
        <v>46000</v>
      </c>
      <c r="I18" s="41">
        <f aca="true" t="shared" si="0" ref="I18:N18">SUM(I2:I17)</f>
        <v>57000</v>
      </c>
      <c r="J18" s="41">
        <f t="shared" si="0"/>
        <v>59000</v>
      </c>
      <c r="K18" s="41">
        <f t="shared" si="0"/>
        <v>30000</v>
      </c>
      <c r="L18" s="41">
        <f t="shared" si="0"/>
        <v>37000</v>
      </c>
      <c r="M18" s="41">
        <f t="shared" si="0"/>
        <v>14000</v>
      </c>
      <c r="N18" s="41">
        <f t="shared" si="0"/>
        <v>11000</v>
      </c>
      <c r="O18" s="41"/>
      <c r="P18" s="41">
        <f>SUM(P2:P17)</f>
        <v>25000</v>
      </c>
      <c r="Q18" s="41">
        <f>SUM(Q2:Q17)</f>
        <v>5000</v>
      </c>
      <c r="R18" s="41">
        <f>SUM(R2:R17)</f>
        <v>0</v>
      </c>
      <c r="S18" s="42">
        <f>SUM(S2:S17)</f>
        <v>0</v>
      </c>
    </row>
    <row r="19" spans="2:17" s="9" customFormat="1" ht="12.75">
      <c r="B19" s="43"/>
      <c r="C19" s="43"/>
      <c r="D19" s="43"/>
      <c r="E19" s="43"/>
      <c r="F19" s="43"/>
      <c r="G19" s="43"/>
      <c r="H19" s="43"/>
      <c r="I19" s="43"/>
      <c r="J19" s="12"/>
      <c r="K19" s="12"/>
      <c r="L19" s="12"/>
      <c r="M19" s="12"/>
      <c r="N19" s="12"/>
      <c r="O19" s="12"/>
      <c r="P19" s="12"/>
      <c r="Q19" s="12"/>
    </row>
    <row r="20" spans="2:17" s="9" customFormat="1" ht="13.5" thickBot="1">
      <c r="B20" s="43"/>
      <c r="C20" s="43"/>
      <c r="D20" s="43"/>
      <c r="E20" s="43"/>
      <c r="F20" s="43"/>
      <c r="G20" s="43"/>
      <c r="H20" s="43"/>
      <c r="I20" s="43"/>
      <c r="J20" s="12"/>
      <c r="K20" s="12"/>
      <c r="L20" s="12"/>
      <c r="M20" s="12"/>
      <c r="N20" s="12"/>
      <c r="O20" s="12"/>
      <c r="P20" s="12"/>
      <c r="Q20" s="12"/>
    </row>
    <row r="21" spans="1:19" s="16" customFormat="1" ht="13.5" thickBot="1">
      <c r="A21" s="31" t="s">
        <v>25</v>
      </c>
      <c r="B21" s="151" t="s">
        <v>168</v>
      </c>
      <c r="C21" s="156" t="s">
        <v>169</v>
      </c>
      <c r="D21" s="153" t="s">
        <v>166</v>
      </c>
      <c r="E21" s="165">
        <v>44378</v>
      </c>
      <c r="F21" s="146">
        <v>44013</v>
      </c>
      <c r="G21" s="146">
        <v>43647</v>
      </c>
      <c r="H21" s="146">
        <v>43282</v>
      </c>
      <c r="I21" s="32">
        <v>42917</v>
      </c>
      <c r="J21" s="32">
        <v>42552</v>
      </c>
      <c r="K21" s="32">
        <v>42186</v>
      </c>
      <c r="L21" s="32">
        <v>41821</v>
      </c>
      <c r="M21" s="32">
        <v>41456</v>
      </c>
      <c r="N21" s="32">
        <v>41091</v>
      </c>
      <c r="O21" s="32">
        <v>40725</v>
      </c>
      <c r="P21" s="32">
        <v>40360</v>
      </c>
      <c r="Q21" s="32">
        <v>39995</v>
      </c>
      <c r="R21" s="32">
        <v>39630</v>
      </c>
      <c r="S21" s="33">
        <v>39264</v>
      </c>
    </row>
    <row r="22" spans="1:19" ht="12.75">
      <c r="A22" s="27" t="s">
        <v>7</v>
      </c>
      <c r="B22" s="34"/>
      <c r="C22" s="59">
        <f>E22-'[1]Poland'!E22</f>
        <v>0</v>
      </c>
      <c r="D22" s="13">
        <f>F22-'[1]Poland'!F22</f>
        <v>0</v>
      </c>
      <c r="E22" s="166"/>
      <c r="F22" s="13">
        <v>0</v>
      </c>
      <c r="G22" s="13">
        <v>0</v>
      </c>
      <c r="H22" s="13"/>
      <c r="I22" s="13">
        <v>0</v>
      </c>
      <c r="J22" s="13">
        <v>0</v>
      </c>
      <c r="K22" s="13"/>
      <c r="L22" s="13"/>
      <c r="M22" s="13"/>
      <c r="N22" s="13"/>
      <c r="O22" s="13"/>
      <c r="P22" s="13"/>
      <c r="Q22" s="13"/>
      <c r="R22" s="13"/>
      <c r="S22" s="36"/>
    </row>
    <row r="23" spans="1:19" ht="12.75">
      <c r="A23" s="53" t="s">
        <v>95</v>
      </c>
      <c r="B23" s="34"/>
      <c r="C23" s="59">
        <f>E23-'[1]Poland'!E23</f>
        <v>0</v>
      </c>
      <c r="D23" s="13">
        <f>F23-'[1]Poland'!F23</f>
        <v>0</v>
      </c>
      <c r="E23" s="166"/>
      <c r="F23" s="13">
        <v>0</v>
      </c>
      <c r="G23" s="13">
        <v>0</v>
      </c>
      <c r="H23" s="13"/>
      <c r="I23" s="13">
        <v>0</v>
      </c>
      <c r="J23" s="13">
        <v>0</v>
      </c>
      <c r="K23" s="13"/>
      <c r="L23" s="13"/>
      <c r="M23" s="13"/>
      <c r="N23" s="13"/>
      <c r="O23" s="13"/>
      <c r="P23" s="13"/>
      <c r="Q23" s="13"/>
      <c r="R23" s="13"/>
      <c r="S23" s="36"/>
    </row>
    <row r="24" spans="1:19" ht="13.5" thickBot="1">
      <c r="A24" s="37" t="s">
        <v>60</v>
      </c>
      <c r="B24" s="35"/>
      <c r="C24" s="60">
        <f>E24-'[1]Poland'!E24</f>
        <v>0</v>
      </c>
      <c r="D24" s="15">
        <f>F24-'[1]Poland'!F24</f>
        <v>0</v>
      </c>
      <c r="E24" s="167"/>
      <c r="F24" s="15">
        <v>0</v>
      </c>
      <c r="G24" s="15">
        <v>0</v>
      </c>
      <c r="H24" s="15"/>
      <c r="I24" s="15">
        <v>0</v>
      </c>
      <c r="J24" s="15">
        <v>0</v>
      </c>
      <c r="K24" s="15"/>
      <c r="L24" s="15"/>
      <c r="M24" s="15"/>
      <c r="N24" s="15"/>
      <c r="O24" s="15"/>
      <c r="P24" s="15"/>
      <c r="Q24" s="15"/>
      <c r="R24" s="15"/>
      <c r="S24" s="38"/>
    </row>
    <row r="25" spans="1:19" ht="13.5" thickBot="1">
      <c r="A25" s="39" t="s">
        <v>23</v>
      </c>
      <c r="B25" s="40"/>
      <c r="C25" s="61">
        <f>E25-'[1]Poland'!E25</f>
        <v>0</v>
      </c>
      <c r="D25" s="41">
        <f>F25-'[1]Poland'!F25</f>
        <v>0</v>
      </c>
      <c r="E25" s="164"/>
      <c r="F25" s="41">
        <v>0</v>
      </c>
      <c r="G25" s="41">
        <v>0</v>
      </c>
      <c r="H25" s="41">
        <v>0</v>
      </c>
      <c r="I25" s="41">
        <v>0</v>
      </c>
      <c r="J25" s="41">
        <f>SUM(J22:J24)</f>
        <v>0</v>
      </c>
      <c r="K25" s="41">
        <v>0</v>
      </c>
      <c r="L25" s="41">
        <v>0</v>
      </c>
      <c r="M25" s="41">
        <v>0</v>
      </c>
      <c r="N25" s="41">
        <v>0</v>
      </c>
      <c r="O25" s="41"/>
      <c r="P25" s="41">
        <f>SUM(P22:P24)</f>
        <v>0</v>
      </c>
      <c r="Q25" s="41">
        <f>SUM(Q22:Q24)</f>
        <v>0</v>
      </c>
      <c r="R25" s="41">
        <f>SUM(R22:R24)</f>
        <v>0</v>
      </c>
      <c r="S25" s="42">
        <f>SUM(S22:S24)</f>
        <v>0</v>
      </c>
    </row>
    <row r="27" ht="12.75">
      <c r="A27" s="100" t="s">
        <v>165</v>
      </c>
    </row>
    <row r="28" ht="12.75">
      <c r="A28" s="100" t="s">
        <v>170</v>
      </c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6"/>
      <c r="S42" s="1"/>
      <c r="T42" s="1"/>
    </row>
    <row r="43" spans="18:20" ht="18">
      <c r="R43" s="7"/>
      <c r="S43" s="2"/>
      <c r="T43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29.00390625" style="0" customWidth="1"/>
    <col min="2" max="2" width="11.00390625" style="0" bestFit="1" customWidth="1"/>
    <col min="3" max="4" width="11.28125" style="0" bestFit="1" customWidth="1"/>
    <col min="5" max="5" width="11.28125" style="0" customWidth="1"/>
    <col min="6" max="8" width="11.28125" style="9" customWidth="1"/>
    <col min="9" max="9" width="10.140625" style="9" bestFit="1" customWidth="1"/>
    <col min="10" max="17" width="10.140625" style="0" bestFit="1" customWidth="1"/>
  </cols>
  <sheetData>
    <row r="1" spans="1:17" ht="13.5" thickBot="1">
      <c r="A1" s="52" t="s">
        <v>93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49">
        <v>39995</v>
      </c>
    </row>
    <row r="2" spans="1:17" ht="12.75">
      <c r="A2" s="53" t="s">
        <v>9</v>
      </c>
      <c r="B2" s="57"/>
      <c r="C2" s="94"/>
      <c r="D2" s="83">
        <f>F2-'[1]Portugal'!F2</f>
        <v>0</v>
      </c>
      <c r="E2" s="16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5"/>
    </row>
    <row r="3" spans="1:17" ht="12.75">
      <c r="A3" s="53" t="s">
        <v>150</v>
      </c>
      <c r="B3" s="57"/>
      <c r="C3" s="94"/>
      <c r="D3" s="83">
        <f>F3-'[1]Portugal'!F3</f>
        <v>0</v>
      </c>
      <c r="E3" s="16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5"/>
    </row>
    <row r="4" spans="1:17" ht="12.75">
      <c r="A4" s="53" t="s">
        <v>27</v>
      </c>
      <c r="B4" s="57"/>
      <c r="C4" s="94"/>
      <c r="D4" s="83">
        <f>F4-'[1]Portugal'!F4</f>
        <v>0</v>
      </c>
      <c r="E4" s="16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5"/>
    </row>
    <row r="5" spans="1:17" ht="12.75">
      <c r="A5" s="53" t="s">
        <v>26</v>
      </c>
      <c r="B5" s="57"/>
      <c r="C5" s="94"/>
      <c r="D5" s="83">
        <f>F5-'[1]Portugal'!F5</f>
        <v>0</v>
      </c>
      <c r="E5" s="16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5"/>
    </row>
    <row r="6" spans="1:17" ht="12.75">
      <c r="A6" s="53" t="s">
        <v>19</v>
      </c>
      <c r="B6" s="57"/>
      <c r="C6" s="94"/>
      <c r="D6" s="83">
        <f>F6-'[1]Portugal'!F6</f>
        <v>0</v>
      </c>
      <c r="E6" s="16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5"/>
    </row>
    <row r="7" spans="1:17" ht="12.75">
      <c r="A7" s="53" t="s">
        <v>90</v>
      </c>
      <c r="B7" s="57"/>
      <c r="C7" s="94"/>
      <c r="D7" s="83">
        <f>F7-'[1]Portugal'!F7</f>
        <v>0</v>
      </c>
      <c r="E7" s="16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5"/>
    </row>
    <row r="8" spans="1:17" ht="13.5" thickBot="1">
      <c r="A8" s="54" t="s">
        <v>6</v>
      </c>
      <c r="B8" s="58"/>
      <c r="C8" s="94"/>
      <c r="D8" s="83">
        <f>F8-'[1]Portugal'!F8</f>
        <v>0</v>
      </c>
      <c r="E8" s="163"/>
      <c r="F8" s="83"/>
      <c r="G8" s="83"/>
      <c r="H8" s="83"/>
      <c r="I8" s="84"/>
      <c r="J8" s="83"/>
      <c r="K8" s="83"/>
      <c r="L8" s="83"/>
      <c r="M8" s="83"/>
      <c r="N8" s="83"/>
      <c r="O8" s="83"/>
      <c r="P8" s="83"/>
      <c r="Q8" s="85"/>
    </row>
    <row r="9" spans="1:17" ht="13.5" thickBot="1">
      <c r="A9" s="55" t="s">
        <v>94</v>
      </c>
      <c r="B9" s="99"/>
      <c r="C9" s="80"/>
      <c r="D9" s="114">
        <f>F9-'[1]Portugal'!F9</f>
        <v>0</v>
      </c>
      <c r="E9" s="168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9"/>
    </row>
    <row r="10" spans="4:17" ht="12.75">
      <c r="D10" s="9"/>
      <c r="E10" s="9"/>
      <c r="J10" s="9"/>
      <c r="K10" s="9"/>
      <c r="L10" s="9"/>
      <c r="M10" s="9"/>
      <c r="N10" s="9"/>
      <c r="O10" s="9"/>
      <c r="P10" s="9"/>
      <c r="Q10" s="9"/>
    </row>
    <row r="11" spans="2:17" ht="13.5" thickBot="1">
      <c r="B11" s="3"/>
      <c r="C11" s="3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</row>
    <row r="12" spans="1:17" ht="13.5" thickBot="1">
      <c r="A12" s="63" t="s">
        <v>93</v>
      </c>
      <c r="B12" s="151" t="s">
        <v>168</v>
      </c>
      <c r="C12" s="156" t="s">
        <v>169</v>
      </c>
      <c r="D12" s="153" t="s">
        <v>166</v>
      </c>
      <c r="E12" s="165">
        <v>44378</v>
      </c>
      <c r="F12" s="146">
        <v>44013</v>
      </c>
      <c r="G12" s="146">
        <v>43647</v>
      </c>
      <c r="H12" s="146">
        <v>43282</v>
      </c>
      <c r="I12" s="32">
        <v>42917</v>
      </c>
      <c r="J12" s="32">
        <v>42552</v>
      </c>
      <c r="K12" s="32">
        <v>42186</v>
      </c>
      <c r="L12" s="32">
        <v>41821</v>
      </c>
      <c r="M12" s="32">
        <v>41456</v>
      </c>
      <c r="N12" s="32">
        <v>41091</v>
      </c>
      <c r="O12" s="32">
        <v>40725</v>
      </c>
      <c r="P12" s="32">
        <v>40360</v>
      </c>
      <c r="Q12" s="49">
        <v>39995</v>
      </c>
    </row>
    <row r="13" spans="1:17" ht="13.5" thickBot="1">
      <c r="A13" s="65" t="s">
        <v>151</v>
      </c>
      <c r="B13" s="66"/>
      <c r="C13" s="92"/>
      <c r="D13" s="88">
        <f>F13-'[1]Portugal'!F13</f>
        <v>0</v>
      </c>
      <c r="E13" s="157"/>
      <c r="F13" s="88"/>
      <c r="G13" s="88"/>
      <c r="H13" s="88"/>
      <c r="I13" s="88"/>
      <c r="J13" s="88"/>
      <c r="K13" s="88"/>
      <c r="L13" s="88"/>
      <c r="M13" s="88"/>
      <c r="N13" s="88"/>
      <c r="O13" s="88">
        <v>0</v>
      </c>
      <c r="P13" s="88"/>
      <c r="Q13" s="90"/>
    </row>
    <row r="14" spans="1:17" ht="13.5" thickBot="1">
      <c r="A14" s="63" t="s">
        <v>94</v>
      </c>
      <c r="B14" s="72"/>
      <c r="C14" s="109"/>
      <c r="D14" s="106">
        <f>F14-'[1]Portugal'!F14</f>
        <v>0</v>
      </c>
      <c r="E14" s="159"/>
      <c r="F14" s="106"/>
      <c r="G14" s="106"/>
      <c r="H14" s="106"/>
      <c r="I14" s="106"/>
      <c r="J14" s="106"/>
      <c r="K14" s="106"/>
      <c r="L14" s="106"/>
      <c r="M14" s="106"/>
      <c r="N14" s="106"/>
      <c r="O14" s="106">
        <v>0</v>
      </c>
      <c r="P14" s="106"/>
      <c r="Q14" s="125"/>
    </row>
  </sheetData>
  <sheetProtection/>
  <printOptions/>
  <pageMargins left="0.7" right="0.7" top="0.75" bottom="0.75" header="0.3" footer="0.3"/>
  <pageSetup orientation="portrait" paperSize="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7"/>
  <sheetViews>
    <sheetView zoomScalePageLayoutView="0" workbookViewId="0" topLeftCell="A1">
      <selection activeCell="C27" sqref="C27"/>
    </sheetView>
  </sheetViews>
  <sheetFormatPr defaultColWidth="8.8515625" defaultRowHeight="12.75"/>
  <cols>
    <col min="1" max="1" width="18.14062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110</v>
      </c>
      <c r="B2" s="34">
        <f>(E2-F2)/F2</f>
        <v>0.2851409607302857</v>
      </c>
      <c r="C2" s="59">
        <f>E2-'[1]Spain'!E2</f>
        <v>-1332.3680842632286</v>
      </c>
      <c r="D2" s="13">
        <f>F2-'[1]Spain'!F2</f>
        <v>-2534.6816572320326</v>
      </c>
      <c r="E2" s="166">
        <v>1751.6471294753794</v>
      </c>
      <c r="F2" s="13">
        <v>1363</v>
      </c>
      <c r="G2" s="13">
        <v>4558</v>
      </c>
      <c r="H2" s="13">
        <v>203</v>
      </c>
      <c r="I2" s="13">
        <v>4222</v>
      </c>
      <c r="J2" s="13">
        <v>1477</v>
      </c>
      <c r="K2" s="13">
        <v>97.28</v>
      </c>
      <c r="L2" s="13">
        <v>1191.5208168398092</v>
      </c>
      <c r="M2" s="13">
        <v>24.7</v>
      </c>
      <c r="N2" s="13">
        <v>223</v>
      </c>
      <c r="O2" s="13">
        <v>61.854499999999994</v>
      </c>
      <c r="P2" s="13">
        <v>20</v>
      </c>
      <c r="Q2" s="13">
        <v>0</v>
      </c>
      <c r="R2" s="13">
        <v>2835</v>
      </c>
      <c r="S2" s="36">
        <v>928</v>
      </c>
    </row>
    <row r="3" spans="1:19" ht="12.75">
      <c r="A3" s="27" t="s">
        <v>111</v>
      </c>
      <c r="B3" s="34"/>
      <c r="C3" s="59">
        <f>E3-'[1]Spain'!E3</f>
        <v>0</v>
      </c>
      <c r="D3" s="13">
        <f>F3-'[1]Spain'!F3</f>
        <v>-56</v>
      </c>
      <c r="E3" s="166"/>
      <c r="F3" s="13">
        <v>0</v>
      </c>
      <c r="G3" s="13">
        <v>0</v>
      </c>
      <c r="H3" s="13">
        <v>7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13">
        <v>24.85267009255568</v>
      </c>
      <c r="P3" s="13">
        <v>0</v>
      </c>
      <c r="Q3" s="13">
        <v>189</v>
      </c>
      <c r="R3" s="13">
        <v>135</v>
      </c>
      <c r="S3" s="36">
        <v>179</v>
      </c>
    </row>
    <row r="4" spans="1:19" ht="12.75">
      <c r="A4" s="27" t="s">
        <v>112</v>
      </c>
      <c r="B4" s="34">
        <f>(E4-F4)/F4</f>
        <v>-0.47180387419109887</v>
      </c>
      <c r="C4" s="59">
        <f>E4-'[1]Spain'!E4</f>
        <v>-9687.58594618773</v>
      </c>
      <c r="D4" s="13">
        <f>F4-'[1]Spain'!F4</f>
        <v>-17231.251795824464</v>
      </c>
      <c r="E4" s="166">
        <v>16828.195570692613</v>
      </c>
      <c r="F4" s="13">
        <v>31859.748204175536</v>
      </c>
      <c r="G4" s="13">
        <v>21858</v>
      </c>
      <c r="H4" s="13">
        <v>12320</v>
      </c>
      <c r="I4" s="13">
        <v>36307</v>
      </c>
      <c r="J4" s="13">
        <v>11986</v>
      </c>
      <c r="K4" s="13">
        <v>18696.600317513683</v>
      </c>
      <c r="L4" s="13">
        <v>23497.722107214733</v>
      </c>
      <c r="M4" s="13">
        <v>4570.091296785305</v>
      </c>
      <c r="N4" s="13">
        <v>20622</v>
      </c>
      <c r="O4" s="13">
        <v>8592.341530243435</v>
      </c>
      <c r="P4" s="13">
        <v>11129.24831686095</v>
      </c>
      <c r="Q4" s="13">
        <v>28789</v>
      </c>
      <c r="R4" s="13">
        <v>39485</v>
      </c>
      <c r="S4" s="36">
        <v>35405</v>
      </c>
    </row>
    <row r="5" spans="1:23" ht="12.75">
      <c r="A5" s="27" t="s">
        <v>17</v>
      </c>
      <c r="B5" s="34">
        <f>(E5-F5)/F5</f>
        <v>-0.18572962290738684</v>
      </c>
      <c r="C5" s="59">
        <f>E5-'[1]Spain'!E5</f>
        <v>-1842.568620993362</v>
      </c>
      <c r="D5" s="13">
        <f>F5-'[1]Spain'!F5</f>
        <v>-2199</v>
      </c>
      <c r="E5" s="166">
        <v>4191.04963089568</v>
      </c>
      <c r="F5" s="13">
        <v>5147</v>
      </c>
      <c r="G5" s="13">
        <v>3541</v>
      </c>
      <c r="H5" s="13">
        <v>2553</v>
      </c>
      <c r="I5" s="13">
        <v>2012</v>
      </c>
      <c r="J5" s="13">
        <v>2097</v>
      </c>
      <c r="K5" s="13">
        <v>816.7404374165325</v>
      </c>
      <c r="L5" s="13">
        <v>261.11845585494086</v>
      </c>
      <c r="M5" s="13">
        <v>220.83203035884196</v>
      </c>
      <c r="N5" s="13">
        <v>666</v>
      </c>
      <c r="O5" s="13">
        <v>4.32220349435751</v>
      </c>
      <c r="P5" s="13">
        <v>49</v>
      </c>
      <c r="Q5" s="13">
        <v>0</v>
      </c>
      <c r="R5" s="13">
        <v>475</v>
      </c>
      <c r="S5" s="36">
        <v>101</v>
      </c>
      <c r="V5" s="13"/>
      <c r="W5" s="45"/>
    </row>
    <row r="6" spans="1:23" ht="12.75">
      <c r="A6" s="29" t="s">
        <v>19</v>
      </c>
      <c r="B6" s="34">
        <f>(E6-F6)/F6</f>
        <v>-0.40674914792469224</v>
      </c>
      <c r="C6" s="59">
        <f>E6-'[1]Spain'!E6</f>
        <v>-1615.3774990201823</v>
      </c>
      <c r="D6" s="13">
        <f>F6-'[1]Spain'!F6</f>
        <v>-2020.8598265874862</v>
      </c>
      <c r="E6" s="166">
        <v>1747.2069173581936</v>
      </c>
      <c r="F6" s="13">
        <v>2945.140173412514</v>
      </c>
      <c r="G6" s="13">
        <v>2494</v>
      </c>
      <c r="H6" s="13">
        <v>412</v>
      </c>
      <c r="I6" s="101">
        <v>1619</v>
      </c>
      <c r="J6" s="101">
        <v>1452</v>
      </c>
      <c r="K6" s="101">
        <v>401.96849956609697</v>
      </c>
      <c r="L6" s="101">
        <v>69.40435239849319</v>
      </c>
      <c r="M6" s="101">
        <v>6.529043300502112</v>
      </c>
      <c r="N6" s="101">
        <v>15</v>
      </c>
      <c r="O6" s="101">
        <v>4.32220349435751</v>
      </c>
      <c r="P6" s="101">
        <v>72</v>
      </c>
      <c r="Q6" s="101">
        <v>63</v>
      </c>
      <c r="R6" s="13">
        <v>2220</v>
      </c>
      <c r="S6" s="36">
        <v>2095</v>
      </c>
      <c r="V6" s="13"/>
      <c r="W6" s="45"/>
    </row>
    <row r="7" spans="1:23" ht="13.5" thickBot="1">
      <c r="A7" s="30" t="s">
        <v>60</v>
      </c>
      <c r="B7" s="35">
        <f>(E7-F7)/F7</f>
        <v>0.5057471264367817</v>
      </c>
      <c r="C7" s="60">
        <f>E7-'[1]Spain'!E7</f>
        <v>-718</v>
      </c>
      <c r="D7" s="15">
        <f>F7-'[1]Spain'!F7</f>
        <v>-2030</v>
      </c>
      <c r="E7" s="167">
        <v>3144</v>
      </c>
      <c r="F7" s="15">
        <v>2088</v>
      </c>
      <c r="G7" s="15">
        <v>537</v>
      </c>
      <c r="H7" s="15">
        <v>484</v>
      </c>
      <c r="I7" s="102">
        <v>238</v>
      </c>
      <c r="J7" s="102">
        <v>530</v>
      </c>
      <c r="K7" s="102">
        <v>95</v>
      </c>
      <c r="L7" s="102">
        <v>240.6</v>
      </c>
      <c r="M7" s="102">
        <v>0</v>
      </c>
      <c r="N7" s="102">
        <v>54</v>
      </c>
      <c r="O7" s="102">
        <v>28.18</v>
      </c>
      <c r="P7" s="102">
        <v>4</v>
      </c>
      <c r="Q7" s="102">
        <v>116</v>
      </c>
      <c r="R7" s="15">
        <v>712</v>
      </c>
      <c r="S7" s="38">
        <v>1427</v>
      </c>
      <c r="V7" s="13"/>
      <c r="W7" s="45"/>
    </row>
    <row r="8" spans="1:23" ht="13.5" thickBot="1">
      <c r="A8" s="44" t="s">
        <v>23</v>
      </c>
      <c r="B8" s="40">
        <f>(E8-F8)/F8</f>
        <v>-0.36266685738118426</v>
      </c>
      <c r="C8" s="61">
        <f>E8-'[1]Spain'!E8</f>
        <v>-15195.900150464506</v>
      </c>
      <c r="D8" s="41">
        <f>F8-'[1]Spain'!F8</f>
        <v>-26071.79327964397</v>
      </c>
      <c r="E8" s="164">
        <f>SUM(E2:E7)</f>
        <v>27662.099248421866</v>
      </c>
      <c r="F8" s="41">
        <f>SUM(F2:F7)</f>
        <v>43402.88837758805</v>
      </c>
      <c r="G8" s="41">
        <f>SUM(G2:G7)</f>
        <v>32988</v>
      </c>
      <c r="H8" s="41">
        <f aca="true" t="shared" si="0" ref="H8:M8">SUM(H2:H7)</f>
        <v>15979</v>
      </c>
      <c r="I8" s="41">
        <f t="shared" si="0"/>
        <v>44398</v>
      </c>
      <c r="J8" s="41">
        <f t="shared" si="0"/>
        <v>17542</v>
      </c>
      <c r="K8" s="41">
        <f t="shared" si="0"/>
        <v>20107.58925449631</v>
      </c>
      <c r="L8" s="41">
        <f t="shared" si="0"/>
        <v>25260.365732307975</v>
      </c>
      <c r="M8" s="41">
        <f t="shared" si="0"/>
        <v>4822.152370444648</v>
      </c>
      <c r="N8" s="41">
        <f aca="true" t="shared" si="1" ref="N8:S8">SUM(N2:N7)</f>
        <v>21580</v>
      </c>
      <c r="O8" s="41">
        <f t="shared" si="1"/>
        <v>8715.873107324705</v>
      </c>
      <c r="P8" s="41">
        <f t="shared" si="1"/>
        <v>11274.24831686095</v>
      </c>
      <c r="Q8" s="41">
        <f t="shared" si="1"/>
        <v>29157</v>
      </c>
      <c r="R8" s="41">
        <f t="shared" si="1"/>
        <v>45862</v>
      </c>
      <c r="S8" s="42">
        <f t="shared" si="1"/>
        <v>40135</v>
      </c>
      <c r="V8" s="13"/>
      <c r="W8" s="45"/>
    </row>
    <row r="9" spans="2:23" s="9" customFormat="1" ht="12.75">
      <c r="B9" s="43"/>
      <c r="C9" s="43"/>
      <c r="D9" s="43"/>
      <c r="E9" s="43"/>
      <c r="F9" s="43"/>
      <c r="G9" s="43"/>
      <c r="H9" s="43"/>
      <c r="I9" s="12"/>
      <c r="J9" s="12"/>
      <c r="K9" s="12"/>
      <c r="L9" s="12"/>
      <c r="M9" s="12"/>
      <c r="N9" s="12"/>
      <c r="O9" s="12"/>
      <c r="P9" s="12"/>
      <c r="Q9" s="12"/>
      <c r="V9" s="13"/>
      <c r="W9" s="45"/>
    </row>
    <row r="10" spans="2:23" s="9" customFormat="1" ht="13.5" thickBot="1">
      <c r="B10" s="43"/>
      <c r="C10" s="43"/>
      <c r="D10" s="43"/>
      <c r="E10" s="43"/>
      <c r="F10" s="43"/>
      <c r="G10" s="43"/>
      <c r="H10" s="43"/>
      <c r="I10" s="12"/>
      <c r="J10" s="12"/>
      <c r="K10" s="12"/>
      <c r="L10" s="12"/>
      <c r="M10" s="12"/>
      <c r="N10" s="12"/>
      <c r="O10" s="12"/>
      <c r="P10" s="12"/>
      <c r="Q10" s="12"/>
      <c r="V10" s="12"/>
      <c r="W10" s="12"/>
    </row>
    <row r="11" spans="1:19" s="16" customFormat="1" ht="13.5" thickBot="1">
      <c r="A11" s="31" t="s">
        <v>25</v>
      </c>
      <c r="B11" s="151" t="s">
        <v>168</v>
      </c>
      <c r="C11" s="156" t="s">
        <v>169</v>
      </c>
      <c r="D11" s="153" t="s">
        <v>166</v>
      </c>
      <c r="E11" s="165">
        <v>44378</v>
      </c>
      <c r="F11" s="146">
        <v>44013</v>
      </c>
      <c r="G11" s="146">
        <v>43647</v>
      </c>
      <c r="H11" s="146">
        <v>43282</v>
      </c>
      <c r="I11" s="32">
        <v>42917</v>
      </c>
      <c r="J11" s="32">
        <v>42552</v>
      </c>
      <c r="K11" s="32">
        <v>42186</v>
      </c>
      <c r="L11" s="32">
        <v>41821</v>
      </c>
      <c r="M11" s="32">
        <v>41456</v>
      </c>
      <c r="N11" s="32">
        <v>41091</v>
      </c>
      <c r="O11" s="32">
        <v>40725</v>
      </c>
      <c r="P11" s="32">
        <v>40360</v>
      </c>
      <c r="Q11" s="32">
        <v>39995</v>
      </c>
      <c r="R11" s="32">
        <v>39630</v>
      </c>
      <c r="S11" s="33">
        <v>39264</v>
      </c>
    </row>
    <row r="12" spans="1:23" ht="12.75">
      <c r="A12" s="27" t="s">
        <v>39</v>
      </c>
      <c r="B12" s="34"/>
      <c r="C12" s="59">
        <f>E12-'[1]Spain'!E12</f>
        <v>-143</v>
      </c>
      <c r="D12" s="13">
        <f>F12-'[1]Spain'!F12</f>
        <v>-150</v>
      </c>
      <c r="E12" s="166"/>
      <c r="F12" s="13"/>
      <c r="G12" s="13">
        <v>0</v>
      </c>
      <c r="H12" s="13">
        <v>6</v>
      </c>
      <c r="I12" s="13">
        <v>19</v>
      </c>
      <c r="J12" s="13">
        <v>0</v>
      </c>
      <c r="K12" s="13">
        <v>2.1978695029452413</v>
      </c>
      <c r="L12" s="13">
        <v>99.66171249923508</v>
      </c>
      <c r="M12" s="13">
        <v>0</v>
      </c>
      <c r="N12" s="13">
        <v>78</v>
      </c>
      <c r="O12" s="13">
        <v>20.53046659819817</v>
      </c>
      <c r="P12" s="13">
        <v>0</v>
      </c>
      <c r="Q12" s="13">
        <v>0</v>
      </c>
      <c r="R12" s="13">
        <v>0</v>
      </c>
      <c r="S12" s="36">
        <v>44</v>
      </c>
      <c r="V12" s="16"/>
      <c r="W12" s="16"/>
    </row>
    <row r="13" spans="1:23" ht="12.75">
      <c r="A13" s="27" t="s">
        <v>40</v>
      </c>
      <c r="B13" s="34"/>
      <c r="C13" s="59">
        <f>E13-'[1]Spain'!E13</f>
        <v>-407</v>
      </c>
      <c r="D13" s="13">
        <f>F13-'[1]Spain'!F13</f>
        <v>-71</v>
      </c>
      <c r="E13" s="166">
        <v>162</v>
      </c>
      <c r="F13" s="13"/>
      <c r="G13" s="13">
        <v>9</v>
      </c>
      <c r="H13" s="13">
        <v>0</v>
      </c>
      <c r="I13" s="13">
        <v>0</v>
      </c>
      <c r="J13" s="13">
        <v>0</v>
      </c>
      <c r="K13" s="13">
        <v>0</v>
      </c>
      <c r="L13" s="13">
        <v>20.360995026725448</v>
      </c>
      <c r="M13" s="13">
        <v>0</v>
      </c>
      <c r="N13" s="13">
        <v>0</v>
      </c>
      <c r="O13" s="13">
        <v>21.611017471787548</v>
      </c>
      <c r="P13" s="13">
        <v>32.50917128219697</v>
      </c>
      <c r="Q13" s="13">
        <v>0</v>
      </c>
      <c r="R13" s="13">
        <v>11</v>
      </c>
      <c r="S13" s="36">
        <v>0</v>
      </c>
      <c r="V13" s="13"/>
      <c r="W13" s="45"/>
    </row>
    <row r="14" spans="1:23" ht="12.75">
      <c r="A14" s="27" t="s">
        <v>7</v>
      </c>
      <c r="B14" s="34">
        <f>(E14-F14)/F14</f>
        <v>0.09751575824990731</v>
      </c>
      <c r="C14" s="59">
        <f>E14-'[1]Spain'!E14</f>
        <v>-4090</v>
      </c>
      <c r="D14" s="13">
        <f>F14-'[1]Spain'!F14</f>
        <v>-5347</v>
      </c>
      <c r="E14" s="166">
        <v>2960</v>
      </c>
      <c r="F14" s="13">
        <v>2697</v>
      </c>
      <c r="G14" s="13">
        <v>3444</v>
      </c>
      <c r="H14" s="13">
        <v>3266</v>
      </c>
      <c r="I14" s="13">
        <v>987</v>
      </c>
      <c r="J14" s="13">
        <v>4001</v>
      </c>
      <c r="K14" s="13">
        <v>2453.9213000383616</v>
      </c>
      <c r="L14" s="13">
        <v>2272.3942081142795</v>
      </c>
      <c r="M14" s="13">
        <v>7.61721718391913</v>
      </c>
      <c r="N14" s="13">
        <v>7890</v>
      </c>
      <c r="O14" s="13">
        <v>2656.1453244049917</v>
      </c>
      <c r="P14" s="13">
        <v>3644.538174104537</v>
      </c>
      <c r="Q14" s="13">
        <v>1066</v>
      </c>
      <c r="R14" s="13">
        <v>571</v>
      </c>
      <c r="S14" s="36">
        <v>2622</v>
      </c>
      <c r="V14" s="13"/>
      <c r="W14" s="45"/>
    </row>
    <row r="15" spans="1:23" ht="12.75">
      <c r="A15" s="27" t="s">
        <v>113</v>
      </c>
      <c r="B15" s="34"/>
      <c r="C15" s="59">
        <f>E15-'[1]Spain'!E15</f>
        <v>0</v>
      </c>
      <c r="D15" s="13">
        <f>F15-'[1]Spain'!F15</f>
        <v>0</v>
      </c>
      <c r="E15" s="166"/>
      <c r="F15" s="13"/>
      <c r="G15" s="13"/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/>
      <c r="R15" s="13">
        <v>0</v>
      </c>
      <c r="S15" s="36">
        <v>0</v>
      </c>
      <c r="V15" s="13"/>
      <c r="W15" s="45"/>
    </row>
    <row r="16" spans="1:23" ht="13.5" thickBot="1">
      <c r="A16" s="37" t="s">
        <v>60</v>
      </c>
      <c r="B16" s="35"/>
      <c r="C16" s="60">
        <f>E16-'[1]Spain'!E16</f>
        <v>0</v>
      </c>
      <c r="D16" s="15">
        <f>F16-'[1]Spain'!F16</f>
        <v>-218</v>
      </c>
      <c r="E16" s="167">
        <v>50</v>
      </c>
      <c r="F16" s="15"/>
      <c r="G16" s="15">
        <v>15</v>
      </c>
      <c r="H16" s="15">
        <v>0</v>
      </c>
      <c r="I16" s="15">
        <v>115</v>
      </c>
      <c r="J16" s="15">
        <v>0</v>
      </c>
      <c r="K16" s="15">
        <v>0</v>
      </c>
      <c r="L16" s="15">
        <v>0</v>
      </c>
      <c r="M16" s="15">
        <v>0</v>
      </c>
      <c r="N16" s="15">
        <v>68</v>
      </c>
      <c r="O16" s="15">
        <v>58.681652620768126</v>
      </c>
      <c r="P16" s="15">
        <v>0</v>
      </c>
      <c r="Q16" s="15">
        <v>0</v>
      </c>
      <c r="R16" s="15">
        <v>240</v>
      </c>
      <c r="S16" s="38">
        <v>58</v>
      </c>
      <c r="V16" s="13"/>
      <c r="W16" s="45"/>
    </row>
    <row r="17" spans="1:23" ht="13.5" thickBot="1">
      <c r="A17" s="39" t="s">
        <v>23</v>
      </c>
      <c r="B17" s="40">
        <f>(E17-F17)/F17</f>
        <v>0.1761216166110493</v>
      </c>
      <c r="C17" s="61">
        <f>E17-'[1]Spain'!E17</f>
        <v>-4640</v>
      </c>
      <c r="D17" s="41">
        <f>F17-'[1]Spain'!F17</f>
        <v>-5786</v>
      </c>
      <c r="E17" s="164">
        <f>SUM(E12:E16)</f>
        <v>3172</v>
      </c>
      <c r="F17" s="41">
        <f>SUM(F12:F16)</f>
        <v>2697</v>
      </c>
      <c r="G17" s="41">
        <f>SUM(G12:G16)</f>
        <v>3468</v>
      </c>
      <c r="H17" s="41">
        <f>SUM(H12:H16)</f>
        <v>3272</v>
      </c>
      <c r="I17" s="41">
        <v>1121</v>
      </c>
      <c r="J17" s="41">
        <f>SUM(J12:J16)</f>
        <v>4001</v>
      </c>
      <c r="K17" s="41">
        <f>SUM(K12:K16)</f>
        <v>2456.1191695413067</v>
      </c>
      <c r="L17" s="41">
        <f>SUM(L12:L16)</f>
        <v>2392.41691564024</v>
      </c>
      <c r="M17" s="41">
        <f>SUM(M12:M16)</f>
        <v>7.61721718391913</v>
      </c>
      <c r="N17" s="41">
        <f aca="true" t="shared" si="2" ref="N17:S17">SUM(N12:N16)</f>
        <v>8036</v>
      </c>
      <c r="O17" s="41">
        <f t="shared" si="2"/>
        <v>2756.9684610957456</v>
      </c>
      <c r="P17" s="41">
        <f t="shared" si="2"/>
        <v>3677.047345386734</v>
      </c>
      <c r="Q17" s="41">
        <f t="shared" si="2"/>
        <v>1066</v>
      </c>
      <c r="R17" s="41">
        <f t="shared" si="2"/>
        <v>822</v>
      </c>
      <c r="S17" s="42">
        <f t="shared" si="2"/>
        <v>2724</v>
      </c>
      <c r="V17" s="13"/>
      <c r="W17" s="45"/>
    </row>
    <row r="18" spans="22:23" ht="12.75">
      <c r="V18" s="16"/>
      <c r="W18" s="16"/>
    </row>
    <row r="19" spans="22:23" ht="12.75">
      <c r="V19" s="16"/>
      <c r="W19" s="16"/>
    </row>
    <row r="20" spans="3:23" ht="13.5">
      <c r="C20" s="133"/>
      <c r="D20" s="131"/>
      <c r="E20" s="131"/>
      <c r="F20" s="132"/>
      <c r="G20" s="132"/>
      <c r="H20" s="132"/>
      <c r="I20" s="132"/>
      <c r="V20" s="16"/>
      <c r="W20" s="16"/>
    </row>
    <row r="21" spans="3:9" ht="13.5">
      <c r="C21" s="130"/>
      <c r="D21" s="131"/>
      <c r="E21" s="131"/>
      <c r="F21" s="132"/>
      <c r="G21" s="132"/>
      <c r="H21" s="132"/>
      <c r="I21" s="132"/>
    </row>
    <row r="22" spans="3:9" ht="13.5">
      <c r="C22" s="51"/>
      <c r="D22" s="131"/>
      <c r="E22" s="131"/>
      <c r="F22" s="132"/>
      <c r="G22" s="132"/>
      <c r="H22" s="132"/>
      <c r="I22" s="132"/>
    </row>
    <row r="23" spans="3:9" ht="13.5">
      <c r="C23" s="130"/>
      <c r="D23" s="131"/>
      <c r="E23" s="131"/>
      <c r="F23" s="132"/>
      <c r="G23" s="132"/>
      <c r="H23" s="132"/>
      <c r="I23" s="132"/>
    </row>
    <row r="24" spans="3:20" ht="18">
      <c r="C24" s="130"/>
      <c r="D24" s="131"/>
      <c r="E24" s="131"/>
      <c r="F24" s="132"/>
      <c r="G24" s="132"/>
      <c r="H24" s="132"/>
      <c r="I24" s="132"/>
      <c r="R24" s="5"/>
      <c r="S24" s="1"/>
      <c r="T24" s="1"/>
    </row>
    <row r="25" spans="3:20" ht="18">
      <c r="C25" s="130"/>
      <c r="D25" s="131"/>
      <c r="E25" s="131"/>
      <c r="F25" s="132"/>
      <c r="G25" s="132"/>
      <c r="H25" s="132"/>
      <c r="I25" s="132"/>
      <c r="R25" s="5"/>
      <c r="S25" s="1"/>
      <c r="T25" s="1"/>
    </row>
    <row r="26" spans="3:20" ht="18">
      <c r="C26" s="130"/>
      <c r="D26" s="131"/>
      <c r="E26" s="131"/>
      <c r="F26" s="132"/>
      <c r="G26" s="132"/>
      <c r="H26" s="132"/>
      <c r="I26" s="132"/>
      <c r="R26" s="5"/>
      <c r="S26" s="1"/>
      <c r="T26" s="1"/>
    </row>
    <row r="27" spans="3:20" ht="18">
      <c r="C27" s="134"/>
      <c r="D27" s="135"/>
      <c r="E27" s="135"/>
      <c r="F27" s="145"/>
      <c r="G27" s="145"/>
      <c r="H27" s="145"/>
      <c r="I27" s="145"/>
      <c r="R27" s="5"/>
      <c r="S27" s="1"/>
      <c r="T27" s="1"/>
    </row>
    <row r="28" spans="3:20" ht="18">
      <c r="C28" s="130"/>
      <c r="D28" s="131"/>
      <c r="E28" s="131"/>
      <c r="F28" s="132"/>
      <c r="G28" s="132"/>
      <c r="H28" s="132"/>
      <c r="I28" s="132"/>
      <c r="R28" s="5"/>
      <c r="S28" s="1"/>
      <c r="T28" s="1"/>
    </row>
    <row r="29" spans="3:20" ht="18">
      <c r="C29" s="133"/>
      <c r="D29" s="131"/>
      <c r="E29" s="131"/>
      <c r="F29" s="132"/>
      <c r="G29" s="132"/>
      <c r="H29" s="132"/>
      <c r="I29" s="132"/>
      <c r="R29" s="5"/>
      <c r="S29" s="1"/>
      <c r="T29" s="1"/>
    </row>
    <row r="30" spans="3:20" ht="18">
      <c r="C30" s="133"/>
      <c r="D30" s="131"/>
      <c r="E30" s="131"/>
      <c r="F30" s="132"/>
      <c r="G30" s="132"/>
      <c r="H30" s="132"/>
      <c r="I30" s="132"/>
      <c r="R30" s="5"/>
      <c r="S30" s="1"/>
      <c r="T30" s="1"/>
    </row>
    <row r="31" spans="3:20" ht="18">
      <c r="C31" s="130"/>
      <c r="D31" s="131"/>
      <c r="E31" s="131"/>
      <c r="F31" s="132"/>
      <c r="G31" s="132"/>
      <c r="H31" s="132"/>
      <c r="I31" s="132"/>
      <c r="R31" s="5"/>
      <c r="S31" s="1"/>
      <c r="T31" s="1"/>
    </row>
    <row r="32" spans="3:20" ht="18">
      <c r="C32" s="130"/>
      <c r="D32" s="131"/>
      <c r="E32" s="131"/>
      <c r="F32" s="132"/>
      <c r="G32" s="132"/>
      <c r="H32" s="132"/>
      <c r="I32" s="132"/>
      <c r="R32" s="5"/>
      <c r="S32" s="1"/>
      <c r="T32" s="1"/>
    </row>
    <row r="33" spans="3:20" ht="18">
      <c r="C33" s="130"/>
      <c r="D33" s="131"/>
      <c r="E33" s="131"/>
      <c r="F33" s="132"/>
      <c r="G33" s="132"/>
      <c r="H33" s="132"/>
      <c r="I33" s="132"/>
      <c r="R33" s="5"/>
      <c r="S33" s="1"/>
      <c r="T33" s="1"/>
    </row>
    <row r="34" spans="3:20" ht="18">
      <c r="C34" s="130"/>
      <c r="D34" s="131"/>
      <c r="E34" s="131"/>
      <c r="F34" s="132"/>
      <c r="G34" s="132"/>
      <c r="H34" s="132"/>
      <c r="I34" s="132"/>
      <c r="R34" s="6"/>
      <c r="S34" s="1"/>
      <c r="T34" s="1"/>
    </row>
    <row r="35" spans="3:20" ht="18">
      <c r="C35" s="130"/>
      <c r="D35" s="131"/>
      <c r="E35" s="131"/>
      <c r="F35" s="132"/>
      <c r="G35" s="132"/>
      <c r="H35" s="132"/>
      <c r="I35" s="132"/>
      <c r="R35" s="7"/>
      <c r="S35" s="2"/>
      <c r="T35" s="2"/>
    </row>
    <row r="36" spans="3:9" ht="13.5">
      <c r="C36" s="134"/>
      <c r="D36" s="135"/>
      <c r="E36" s="135"/>
      <c r="F36" s="145"/>
      <c r="G36" s="145"/>
      <c r="H36" s="145"/>
      <c r="I36" s="145"/>
    </row>
    <row r="37" spans="3:9" ht="12.75">
      <c r="C37" s="16"/>
      <c r="D37" s="12"/>
      <c r="E37" s="12"/>
      <c r="F37" s="12"/>
      <c r="G37" s="12"/>
      <c r="H37" s="12"/>
      <c r="I37" s="1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5"/>
  <sheetViews>
    <sheetView zoomScalePageLayoutView="0" workbookViewId="0" topLeftCell="A1">
      <selection activeCell="F33" sqref="F33"/>
    </sheetView>
  </sheetViews>
  <sheetFormatPr defaultColWidth="8.8515625" defaultRowHeight="12.75"/>
  <cols>
    <col min="1" max="1" width="18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6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4</v>
      </c>
      <c r="B2" s="34"/>
      <c r="C2" s="59">
        <f>E2-'[1]Switzerland'!E2</f>
        <v>0</v>
      </c>
      <c r="D2" s="13">
        <f>F2-'[1]Switzerland'!F2</f>
        <v>0</v>
      </c>
      <c r="E2" s="166">
        <v>0</v>
      </c>
      <c r="F2" s="13">
        <v>0</v>
      </c>
      <c r="G2" s="13">
        <v>0</v>
      </c>
      <c r="H2" s="13"/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36">
        <v>0</v>
      </c>
    </row>
    <row r="3" spans="1:19" ht="12.75">
      <c r="A3" s="27" t="s">
        <v>11</v>
      </c>
      <c r="B3" s="34">
        <f>(E3-F3)/F3</f>
        <v>38.91304347826087</v>
      </c>
      <c r="C3" s="59">
        <f>E3-'[1]Switzerland'!E3</f>
        <v>-981</v>
      </c>
      <c r="D3" s="13">
        <f>F3-'[1]Switzerland'!F3</f>
        <v>-631</v>
      </c>
      <c r="E3" s="166">
        <v>918</v>
      </c>
      <c r="F3" s="13">
        <v>23</v>
      </c>
      <c r="G3" s="13">
        <v>1370</v>
      </c>
      <c r="H3" s="13"/>
      <c r="I3" s="13">
        <v>308</v>
      </c>
      <c r="J3" s="13">
        <v>118</v>
      </c>
      <c r="K3" s="13">
        <v>214</v>
      </c>
      <c r="L3" s="13">
        <v>621</v>
      </c>
      <c r="M3" s="13">
        <v>2</v>
      </c>
      <c r="N3" s="13">
        <v>38</v>
      </c>
      <c r="O3" s="13">
        <v>29</v>
      </c>
      <c r="P3" s="13">
        <v>63.5</v>
      </c>
      <c r="Q3" s="13">
        <v>0</v>
      </c>
      <c r="R3" s="13">
        <v>0</v>
      </c>
      <c r="S3" s="36">
        <v>0</v>
      </c>
    </row>
    <row r="4" spans="1:19" ht="12.75">
      <c r="A4" s="27" t="s">
        <v>5</v>
      </c>
      <c r="B4" s="34"/>
      <c r="C4" s="59">
        <f>E4-'[1]Switzerland'!E4</f>
        <v>0</v>
      </c>
      <c r="D4" s="13">
        <f>F4-'[1]Switzerland'!F4</f>
        <v>0</v>
      </c>
      <c r="E4" s="166">
        <v>0</v>
      </c>
      <c r="F4" s="13">
        <v>0</v>
      </c>
      <c r="G4" s="13">
        <v>0</v>
      </c>
      <c r="H4" s="13"/>
      <c r="I4" s="13">
        <v>0</v>
      </c>
      <c r="J4" s="13">
        <v>0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36">
        <v>0</v>
      </c>
    </row>
    <row r="5" spans="1:19" ht="12.75">
      <c r="A5" s="27" t="s">
        <v>2</v>
      </c>
      <c r="B5" s="34"/>
      <c r="C5" s="59">
        <f>E5-'[1]Switzerland'!E5</f>
        <v>0</v>
      </c>
      <c r="D5" s="13">
        <f>F5-'[1]Switzerland'!F5</f>
        <v>0</v>
      </c>
      <c r="E5" s="166">
        <v>0</v>
      </c>
      <c r="F5" s="13">
        <v>0</v>
      </c>
      <c r="G5" s="13">
        <v>0</v>
      </c>
      <c r="H5" s="13"/>
      <c r="I5" s="13">
        <v>0</v>
      </c>
      <c r="J5" s="13">
        <v>0</v>
      </c>
      <c r="K5" s="13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36">
        <v>0</v>
      </c>
    </row>
    <row r="6" spans="1:19" ht="12.75">
      <c r="A6" s="27" t="s">
        <v>9</v>
      </c>
      <c r="B6" s="34">
        <f aca="true" t="shared" si="0" ref="B6:B19">(E6-F6)/F6</f>
        <v>0.744888023369036</v>
      </c>
      <c r="C6" s="59">
        <f>E6-'[1]Switzerland'!E6</f>
        <v>-2250</v>
      </c>
      <c r="D6" s="13">
        <f>F6-'[1]Switzerland'!F6</f>
        <v>-2636</v>
      </c>
      <c r="E6" s="166">
        <v>3584</v>
      </c>
      <c r="F6" s="13">
        <v>2054</v>
      </c>
      <c r="G6" s="13">
        <v>2782</v>
      </c>
      <c r="H6" s="13"/>
      <c r="I6" s="13">
        <v>546</v>
      </c>
      <c r="J6" s="13">
        <v>1345</v>
      </c>
      <c r="K6" s="13">
        <v>387</v>
      </c>
      <c r="L6" s="13">
        <v>1918</v>
      </c>
      <c r="M6" s="13">
        <v>194</v>
      </c>
      <c r="N6" s="13">
        <v>1941</v>
      </c>
      <c r="O6" s="13">
        <v>619</v>
      </c>
      <c r="P6" s="13">
        <v>185.5</v>
      </c>
      <c r="Q6" s="13">
        <v>2</v>
      </c>
      <c r="R6" s="13">
        <v>58</v>
      </c>
      <c r="S6" s="36">
        <v>55</v>
      </c>
    </row>
    <row r="7" spans="1:19" ht="12.75">
      <c r="A7" s="27" t="s">
        <v>114</v>
      </c>
      <c r="B7" s="34"/>
      <c r="C7" s="59">
        <f>E7-'[1]Switzerland'!E7</f>
        <v>0</v>
      </c>
      <c r="D7" s="13">
        <f>F7-'[1]Switzerland'!F7</f>
        <v>0</v>
      </c>
      <c r="E7" s="166">
        <v>0</v>
      </c>
      <c r="F7" s="13">
        <v>0</v>
      </c>
      <c r="G7" s="13">
        <v>31</v>
      </c>
      <c r="H7" s="13"/>
      <c r="I7" s="13">
        <v>15</v>
      </c>
      <c r="J7" s="13">
        <v>2</v>
      </c>
      <c r="K7" s="13">
        <v>3</v>
      </c>
      <c r="L7" s="13">
        <v>4</v>
      </c>
      <c r="M7" s="13">
        <v>0</v>
      </c>
      <c r="N7" s="13">
        <v>11</v>
      </c>
      <c r="O7" s="13">
        <v>246</v>
      </c>
      <c r="P7" s="13">
        <v>0</v>
      </c>
      <c r="Q7" s="13">
        <v>45</v>
      </c>
      <c r="R7" s="13">
        <v>29</v>
      </c>
      <c r="S7" s="36">
        <v>7</v>
      </c>
    </row>
    <row r="8" spans="1:19" ht="12.75">
      <c r="A8" s="29" t="s">
        <v>3</v>
      </c>
      <c r="B8" s="34">
        <f t="shared" si="0"/>
        <v>0.04838709677419355</v>
      </c>
      <c r="C8" s="59">
        <f>E8-'[1]Switzerland'!E8</f>
        <v>-983</v>
      </c>
      <c r="D8" s="13">
        <f>F8-'[1]Switzerland'!F8</f>
        <v>-1281</v>
      </c>
      <c r="E8" s="166">
        <v>3055</v>
      </c>
      <c r="F8" s="13">
        <v>2914</v>
      </c>
      <c r="G8" s="13">
        <v>3498</v>
      </c>
      <c r="H8" s="13">
        <v>1239</v>
      </c>
      <c r="I8" s="101">
        <v>4974</v>
      </c>
      <c r="J8" s="101">
        <v>3191</v>
      </c>
      <c r="K8" s="101">
        <v>4446</v>
      </c>
      <c r="L8" s="101">
        <v>2718</v>
      </c>
      <c r="M8" s="101">
        <v>4199</v>
      </c>
      <c r="N8" s="101">
        <v>4235</v>
      </c>
      <c r="O8" s="101">
        <v>5320</v>
      </c>
      <c r="P8" s="101">
        <v>6067</v>
      </c>
      <c r="Q8" s="101">
        <v>6038</v>
      </c>
      <c r="R8" s="13">
        <v>4627</v>
      </c>
      <c r="S8" s="36">
        <v>6559</v>
      </c>
    </row>
    <row r="9" spans="1:19" ht="12.75">
      <c r="A9" s="29" t="s">
        <v>17</v>
      </c>
      <c r="B9" s="34"/>
      <c r="C9" s="59">
        <f>E9-'[1]Switzerland'!E9</f>
        <v>0</v>
      </c>
      <c r="D9" s="13">
        <f>F9-'[1]Switzerland'!F9</f>
        <v>0</v>
      </c>
      <c r="E9" s="166">
        <v>0</v>
      </c>
      <c r="F9" s="13">
        <v>0</v>
      </c>
      <c r="G9" s="13">
        <v>4</v>
      </c>
      <c r="H9" s="13"/>
      <c r="I9" s="101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  <c r="Q9" s="101">
        <v>0</v>
      </c>
      <c r="R9" s="13">
        <v>0</v>
      </c>
      <c r="S9" s="36">
        <v>0</v>
      </c>
    </row>
    <row r="10" spans="1:19" ht="12.75">
      <c r="A10" s="29" t="s">
        <v>10</v>
      </c>
      <c r="B10" s="34">
        <f t="shared" si="0"/>
        <v>15.333333333333334</v>
      </c>
      <c r="C10" s="59">
        <f>E10-'[1]Switzerland'!E10</f>
        <v>-16</v>
      </c>
      <c r="D10" s="13">
        <f>F10-'[1]Switzerland'!F10</f>
        <v>-22</v>
      </c>
      <c r="E10" s="166">
        <v>49</v>
      </c>
      <c r="F10" s="13">
        <v>3</v>
      </c>
      <c r="G10" s="13">
        <v>121</v>
      </c>
      <c r="H10" s="13"/>
      <c r="I10" s="101">
        <v>37</v>
      </c>
      <c r="J10" s="101">
        <v>228</v>
      </c>
      <c r="K10" s="101">
        <v>160</v>
      </c>
      <c r="L10" s="101">
        <v>305</v>
      </c>
      <c r="M10" s="101">
        <v>47</v>
      </c>
      <c r="N10" s="101">
        <v>181</v>
      </c>
      <c r="O10" s="101">
        <v>980</v>
      </c>
      <c r="P10" s="101">
        <v>500</v>
      </c>
      <c r="Q10" s="101">
        <v>556</v>
      </c>
      <c r="R10" s="13">
        <v>155</v>
      </c>
      <c r="S10" s="36">
        <v>537</v>
      </c>
    </row>
    <row r="11" spans="1:19" ht="12.75">
      <c r="A11" s="29" t="s">
        <v>27</v>
      </c>
      <c r="B11" s="34">
        <f t="shared" si="0"/>
        <v>0.24100719424460432</v>
      </c>
      <c r="C11" s="59">
        <f>E11-'[1]Switzerland'!E11</f>
        <v>-145</v>
      </c>
      <c r="D11" s="13">
        <f>F11-'[1]Switzerland'!F11</f>
        <v>-276</v>
      </c>
      <c r="E11" s="166">
        <v>345</v>
      </c>
      <c r="F11" s="13">
        <v>278</v>
      </c>
      <c r="G11" s="13">
        <v>1061</v>
      </c>
      <c r="H11" s="13"/>
      <c r="I11" s="101">
        <v>1158</v>
      </c>
      <c r="J11" s="101">
        <v>805</v>
      </c>
      <c r="K11" s="101">
        <v>978</v>
      </c>
      <c r="L11" s="101">
        <v>1109</v>
      </c>
      <c r="M11" s="101">
        <v>887</v>
      </c>
      <c r="N11" s="101">
        <v>1270</v>
      </c>
      <c r="O11" s="101">
        <v>1003</v>
      </c>
      <c r="P11" s="101">
        <v>1079</v>
      </c>
      <c r="Q11" s="101">
        <v>1056</v>
      </c>
      <c r="R11" s="13">
        <v>589</v>
      </c>
      <c r="S11" s="36">
        <v>733</v>
      </c>
    </row>
    <row r="12" spans="1:19" ht="12.75">
      <c r="A12" s="29" t="s">
        <v>115</v>
      </c>
      <c r="B12" s="34"/>
      <c r="C12" s="59">
        <f>E12-'[1]Switzerland'!E12</f>
        <v>0</v>
      </c>
      <c r="D12" s="13">
        <f>F12-'[1]Switzerland'!F12</f>
        <v>0</v>
      </c>
      <c r="E12" s="166">
        <v>0</v>
      </c>
      <c r="F12" s="13">
        <v>0</v>
      </c>
      <c r="G12" s="13">
        <v>0</v>
      </c>
      <c r="H12" s="13"/>
      <c r="I12" s="101">
        <v>0</v>
      </c>
      <c r="J12" s="101">
        <v>0</v>
      </c>
      <c r="K12" s="101">
        <v>5</v>
      </c>
      <c r="L12" s="101">
        <v>30</v>
      </c>
      <c r="M12" s="101">
        <v>0</v>
      </c>
      <c r="N12" s="101">
        <v>0</v>
      </c>
      <c r="O12" s="101">
        <v>0</v>
      </c>
      <c r="P12" s="101">
        <v>0</v>
      </c>
      <c r="Q12" s="101">
        <v>0</v>
      </c>
      <c r="R12" s="13">
        <v>0</v>
      </c>
      <c r="S12" s="36">
        <v>5</v>
      </c>
    </row>
    <row r="13" spans="1:19" ht="12.75">
      <c r="A13" s="29" t="s">
        <v>116</v>
      </c>
      <c r="B13" s="34"/>
      <c r="C13" s="59">
        <f>E13-'[1]Switzerland'!E13</f>
        <v>-15</v>
      </c>
      <c r="D13" s="13">
        <f>F13-'[1]Switzerland'!F13</f>
        <v>0</v>
      </c>
      <c r="E13" s="166">
        <v>23</v>
      </c>
      <c r="F13" s="13">
        <v>0</v>
      </c>
      <c r="G13" s="13">
        <v>43</v>
      </c>
      <c r="H13" s="13"/>
      <c r="I13" s="101">
        <v>42</v>
      </c>
      <c r="J13" s="101">
        <v>26</v>
      </c>
      <c r="K13" s="101">
        <v>306</v>
      </c>
      <c r="L13" s="101">
        <v>262</v>
      </c>
      <c r="M13" s="101">
        <v>306</v>
      </c>
      <c r="N13" s="101">
        <v>478</v>
      </c>
      <c r="O13" s="101">
        <v>1285</v>
      </c>
      <c r="P13" s="101">
        <v>1001</v>
      </c>
      <c r="Q13" s="101">
        <v>415</v>
      </c>
      <c r="R13" s="13">
        <v>366</v>
      </c>
      <c r="S13" s="36">
        <v>1976</v>
      </c>
    </row>
    <row r="14" spans="1:19" ht="12.75">
      <c r="A14" s="29" t="s">
        <v>13</v>
      </c>
      <c r="B14" s="34"/>
      <c r="C14" s="59">
        <f>E14-'[1]Switzerland'!E14</f>
        <v>-33</v>
      </c>
      <c r="D14" s="13">
        <f>F14-'[1]Switzerland'!F14</f>
        <v>0</v>
      </c>
      <c r="E14" s="166">
        <v>14</v>
      </c>
      <c r="F14" s="13">
        <v>0</v>
      </c>
      <c r="G14" s="13">
        <v>12</v>
      </c>
      <c r="H14" s="13"/>
      <c r="I14" s="101">
        <v>25</v>
      </c>
      <c r="J14" s="101">
        <v>0</v>
      </c>
      <c r="K14" s="101">
        <v>5</v>
      </c>
      <c r="L14" s="101">
        <v>123</v>
      </c>
      <c r="M14" s="101">
        <v>40</v>
      </c>
      <c r="N14" s="101">
        <v>184</v>
      </c>
      <c r="O14" s="101">
        <v>48</v>
      </c>
      <c r="P14" s="101">
        <v>103</v>
      </c>
      <c r="Q14" s="101">
        <v>38</v>
      </c>
      <c r="R14" s="13">
        <v>2</v>
      </c>
      <c r="S14" s="36">
        <v>10</v>
      </c>
    </row>
    <row r="15" spans="1:19" ht="12.75">
      <c r="A15" s="29" t="s">
        <v>117</v>
      </c>
      <c r="B15" s="34"/>
      <c r="C15" s="59">
        <f>E15-'[1]Switzerland'!E15</f>
        <v>0</v>
      </c>
      <c r="D15" s="13">
        <f>F15-'[1]Switzerland'!F15</f>
        <v>0</v>
      </c>
      <c r="E15" s="166">
        <v>0</v>
      </c>
      <c r="F15" s="13">
        <v>0</v>
      </c>
      <c r="G15" s="13">
        <v>0</v>
      </c>
      <c r="H15" s="13"/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  <c r="Q15" s="101">
        <v>0</v>
      </c>
      <c r="R15" s="13">
        <v>0</v>
      </c>
      <c r="S15" s="36">
        <v>0</v>
      </c>
    </row>
    <row r="16" spans="1:19" ht="12.75">
      <c r="A16" s="29" t="s">
        <v>99</v>
      </c>
      <c r="B16" s="34"/>
      <c r="C16" s="59">
        <f>E16-'[1]Switzerland'!E16</f>
        <v>-23</v>
      </c>
      <c r="D16" s="13">
        <f>F16-'[1]Switzerland'!F16</f>
        <v>0</v>
      </c>
      <c r="E16" s="166">
        <v>3</v>
      </c>
      <c r="F16" s="13">
        <v>0</v>
      </c>
      <c r="G16" s="13">
        <v>6</v>
      </c>
      <c r="H16" s="13"/>
      <c r="I16" s="101">
        <v>6</v>
      </c>
      <c r="J16" s="101">
        <v>0</v>
      </c>
      <c r="K16" s="101">
        <v>0</v>
      </c>
      <c r="L16" s="101">
        <v>15</v>
      </c>
      <c r="M16" s="101">
        <v>0</v>
      </c>
      <c r="N16" s="101">
        <v>9</v>
      </c>
      <c r="O16" s="101">
        <v>59</v>
      </c>
      <c r="P16" s="101">
        <v>6</v>
      </c>
      <c r="Q16" s="101">
        <v>3</v>
      </c>
      <c r="R16" s="13">
        <v>0</v>
      </c>
      <c r="S16" s="36">
        <v>0</v>
      </c>
    </row>
    <row r="17" spans="1:19" ht="12.75">
      <c r="A17" s="53" t="s">
        <v>89</v>
      </c>
      <c r="B17" s="34">
        <f t="shared" si="0"/>
        <v>0.16883116883116883</v>
      </c>
      <c r="C17" s="59">
        <f>E17-'[1]Switzerland'!E17</f>
        <v>-1171</v>
      </c>
      <c r="D17" s="13">
        <f>F17-'[1]Switzerland'!F17</f>
        <v>-742</v>
      </c>
      <c r="E17" s="166">
        <v>990</v>
      </c>
      <c r="F17" s="13">
        <v>847</v>
      </c>
      <c r="G17" s="13">
        <v>2084</v>
      </c>
      <c r="H17" s="13">
        <v>115</v>
      </c>
      <c r="I17" s="101">
        <v>1962</v>
      </c>
      <c r="J17" s="101">
        <v>722</v>
      </c>
      <c r="K17" s="101">
        <v>1645</v>
      </c>
      <c r="L17" s="101">
        <v>2106</v>
      </c>
      <c r="M17" s="101">
        <v>541</v>
      </c>
      <c r="N17" s="101">
        <v>880</v>
      </c>
      <c r="O17" s="101">
        <v>47</v>
      </c>
      <c r="P17" s="101">
        <v>233</v>
      </c>
      <c r="Q17" s="101">
        <v>77</v>
      </c>
      <c r="R17" s="13">
        <v>81</v>
      </c>
      <c r="S17" s="36">
        <v>6</v>
      </c>
    </row>
    <row r="18" spans="1:19" ht="13.5" thickBot="1">
      <c r="A18" s="30" t="s">
        <v>60</v>
      </c>
      <c r="B18" s="35">
        <f t="shared" si="0"/>
        <v>2.8295454545454546</v>
      </c>
      <c r="C18" s="60">
        <f>E18-'[1]Switzerland'!E18</f>
        <v>-404</v>
      </c>
      <c r="D18" s="15">
        <f>F18-'[1]Switzerland'!F18</f>
        <v>-274</v>
      </c>
      <c r="E18" s="167">
        <v>674</v>
      </c>
      <c r="F18" s="15">
        <v>176</v>
      </c>
      <c r="G18" s="15">
        <f>1244+9+171+18+129</f>
        <v>1571</v>
      </c>
      <c r="H18" s="15">
        <v>26</v>
      </c>
      <c r="I18" s="102">
        <v>42</v>
      </c>
      <c r="J18" s="102">
        <v>157</v>
      </c>
      <c r="K18" s="102">
        <v>171</v>
      </c>
      <c r="L18" s="102">
        <v>388</v>
      </c>
      <c r="M18" s="102">
        <v>8</v>
      </c>
      <c r="N18" s="102">
        <v>175</v>
      </c>
      <c r="O18" s="102">
        <v>10</v>
      </c>
      <c r="P18" s="102">
        <v>89</v>
      </c>
      <c r="Q18" s="102">
        <v>42</v>
      </c>
      <c r="R18" s="15">
        <v>72</v>
      </c>
      <c r="S18" s="38">
        <v>10</v>
      </c>
    </row>
    <row r="19" spans="1:19" ht="13.5" thickBot="1">
      <c r="A19" s="44" t="s">
        <v>23</v>
      </c>
      <c r="B19" s="40">
        <f t="shared" si="0"/>
        <v>0.5337569499602859</v>
      </c>
      <c r="C19" s="162">
        <f>E19-'[1]Switzerland'!E19</f>
        <v>-6021</v>
      </c>
      <c r="D19" s="41">
        <f>F19-'[1]Switzerland'!F19</f>
        <v>-5862</v>
      </c>
      <c r="E19" s="164">
        <f>SUM(E2:E18)</f>
        <v>9655</v>
      </c>
      <c r="F19" s="41">
        <f>SUM(F2:F18)</f>
        <v>6295</v>
      </c>
      <c r="G19" s="41">
        <f>SUM(G2:G18)</f>
        <v>12583</v>
      </c>
      <c r="H19" s="41">
        <f aca="true" t="shared" si="1" ref="H19:M19">SUM(H2:H18)</f>
        <v>1380</v>
      </c>
      <c r="I19" s="41">
        <f t="shared" si="1"/>
        <v>9115</v>
      </c>
      <c r="J19" s="41">
        <f t="shared" si="1"/>
        <v>6594</v>
      </c>
      <c r="K19" s="41">
        <f t="shared" si="1"/>
        <v>8320</v>
      </c>
      <c r="L19" s="41">
        <f t="shared" si="1"/>
        <v>9599</v>
      </c>
      <c r="M19" s="41">
        <f t="shared" si="1"/>
        <v>6224</v>
      </c>
      <c r="N19" s="41">
        <f aca="true" t="shared" si="2" ref="N19:S19">SUM(N2:N18)</f>
        <v>9402</v>
      </c>
      <c r="O19" s="41">
        <f t="shared" si="2"/>
        <v>9646</v>
      </c>
      <c r="P19" s="41">
        <f t="shared" si="2"/>
        <v>9327</v>
      </c>
      <c r="Q19" s="41">
        <f t="shared" si="2"/>
        <v>8272</v>
      </c>
      <c r="R19" s="41">
        <f t="shared" si="2"/>
        <v>5979</v>
      </c>
      <c r="S19" s="42">
        <f t="shared" si="2"/>
        <v>9898</v>
      </c>
    </row>
    <row r="20" spans="2:17" s="9" customFormat="1" ht="12.75">
      <c r="B20" s="43"/>
      <c r="C20" s="43"/>
      <c r="D20" s="43"/>
      <c r="E20" s="43"/>
      <c r="F20" s="43"/>
      <c r="G20" s="43"/>
      <c r="H20" s="43"/>
      <c r="I20" s="12"/>
      <c r="J20" s="12"/>
      <c r="K20" s="12"/>
      <c r="L20" s="12"/>
      <c r="M20" s="12"/>
      <c r="N20" s="12"/>
      <c r="O20" s="12"/>
      <c r="P20" s="12"/>
      <c r="Q20" s="12"/>
    </row>
    <row r="21" spans="2:17" s="9" customFormat="1" ht="13.5" thickBot="1">
      <c r="B21" s="43"/>
      <c r="C21" s="43"/>
      <c r="D21" s="43"/>
      <c r="E21" s="43"/>
      <c r="F21" s="43"/>
      <c r="G21" s="43"/>
      <c r="H21" s="43"/>
      <c r="I21" s="12"/>
      <c r="J21" s="12"/>
      <c r="K21" s="12"/>
      <c r="L21" s="12"/>
      <c r="M21" s="12"/>
      <c r="N21" s="12"/>
      <c r="O21" s="12"/>
      <c r="P21" s="12"/>
      <c r="Q21" s="12"/>
    </row>
    <row r="22" spans="1:19" s="16" customFormat="1" ht="13.5" thickBot="1">
      <c r="A22" s="31" t="s">
        <v>25</v>
      </c>
      <c r="B22" s="151" t="s">
        <v>168</v>
      </c>
      <c r="C22" s="156" t="s">
        <v>169</v>
      </c>
      <c r="D22" s="153" t="s">
        <v>166</v>
      </c>
      <c r="E22" s="165">
        <v>44378</v>
      </c>
      <c r="F22" s="146">
        <v>44013</v>
      </c>
      <c r="G22" s="146">
        <v>43647</v>
      </c>
      <c r="H22" s="146">
        <v>43282</v>
      </c>
      <c r="I22" s="32">
        <v>42917</v>
      </c>
      <c r="J22" s="32">
        <v>42552</v>
      </c>
      <c r="K22" s="32">
        <v>42186</v>
      </c>
      <c r="L22" s="32">
        <v>41821</v>
      </c>
      <c r="M22" s="32">
        <v>41456</v>
      </c>
      <c r="N22" s="32">
        <v>41091</v>
      </c>
      <c r="O22" s="32">
        <v>40725</v>
      </c>
      <c r="P22" s="32">
        <v>40360</v>
      </c>
      <c r="Q22" s="32">
        <v>39995</v>
      </c>
      <c r="R22" s="32">
        <v>39630</v>
      </c>
      <c r="S22" s="33">
        <v>39264</v>
      </c>
    </row>
    <row r="23" spans="1:19" ht="12.75">
      <c r="A23" s="27" t="s">
        <v>118</v>
      </c>
      <c r="B23" s="34"/>
      <c r="C23" s="59">
        <f>E23-'[1]Switzerland'!E23</f>
        <v>-53</v>
      </c>
      <c r="D23" s="13">
        <f>F23-'[1]Switzerland'!F23</f>
        <v>0</v>
      </c>
      <c r="E23" s="166">
        <v>0</v>
      </c>
      <c r="F23" s="13">
        <v>0</v>
      </c>
      <c r="G23" s="13"/>
      <c r="H23" s="13"/>
      <c r="I23" s="13"/>
      <c r="J23" s="13"/>
      <c r="K23" s="13"/>
      <c r="L23" s="13"/>
      <c r="M23" s="13"/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36">
        <v>0</v>
      </c>
    </row>
    <row r="24" spans="1:19" ht="12.75">
      <c r="A24" s="27" t="s">
        <v>7</v>
      </c>
      <c r="B24" s="34"/>
      <c r="C24" s="59">
        <f>E24-'[1]Switzerland'!E24</f>
        <v>0</v>
      </c>
      <c r="D24" s="13">
        <f>F24-'[1]Switzerland'!F24</f>
        <v>0</v>
      </c>
      <c r="E24" s="166">
        <v>0</v>
      </c>
      <c r="F24" s="13">
        <v>0</v>
      </c>
      <c r="G24" s="13"/>
      <c r="H24" s="13"/>
      <c r="I24" s="13"/>
      <c r="J24" s="13"/>
      <c r="K24" s="13"/>
      <c r="L24" s="13"/>
      <c r="M24" s="13"/>
      <c r="N24" s="13">
        <v>1</v>
      </c>
      <c r="O24" s="13">
        <v>0</v>
      </c>
      <c r="P24" s="13">
        <v>0</v>
      </c>
      <c r="Q24" s="13">
        <v>0</v>
      </c>
      <c r="R24" s="13">
        <v>0</v>
      </c>
      <c r="S24" s="36">
        <v>0</v>
      </c>
    </row>
    <row r="25" spans="1:19" ht="12.75">
      <c r="A25" s="27" t="s">
        <v>119</v>
      </c>
      <c r="B25" s="34"/>
      <c r="C25" s="59">
        <f>E25-'[1]Switzerland'!E25</f>
        <v>0</v>
      </c>
      <c r="D25" s="13">
        <f>F25-'[1]Switzerland'!F25</f>
        <v>0</v>
      </c>
      <c r="E25" s="166">
        <v>0</v>
      </c>
      <c r="F25" s="13">
        <v>0</v>
      </c>
      <c r="G25" s="13"/>
      <c r="H25" s="13"/>
      <c r="I25" s="13"/>
      <c r="J25" s="13"/>
      <c r="K25" s="13"/>
      <c r="L25" s="13"/>
      <c r="M25" s="13"/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36">
        <v>0</v>
      </c>
    </row>
    <row r="26" spans="1:19" ht="13.5" thickBot="1">
      <c r="A26" s="37" t="s">
        <v>60</v>
      </c>
      <c r="B26" s="35"/>
      <c r="C26" s="60">
        <f>E26-'[1]Switzerland'!E26</f>
        <v>0</v>
      </c>
      <c r="D26" s="15">
        <f>F26-'[1]Switzerland'!F26</f>
        <v>-5</v>
      </c>
      <c r="E26" s="167">
        <v>0</v>
      </c>
      <c r="F26" s="15">
        <v>0</v>
      </c>
      <c r="G26" s="15"/>
      <c r="H26" s="15"/>
      <c r="I26" s="15"/>
      <c r="J26" s="15"/>
      <c r="K26" s="15"/>
      <c r="L26" s="15"/>
      <c r="M26" s="15"/>
      <c r="N26" s="15">
        <v>1</v>
      </c>
      <c r="O26" s="15">
        <v>0</v>
      </c>
      <c r="P26" s="15">
        <v>0</v>
      </c>
      <c r="Q26" s="15">
        <v>0</v>
      </c>
      <c r="R26" s="15">
        <v>0</v>
      </c>
      <c r="S26" s="38">
        <v>0</v>
      </c>
    </row>
    <row r="27" spans="1:19" ht="13.5" thickBot="1">
      <c r="A27" s="39" t="s">
        <v>23</v>
      </c>
      <c r="B27" s="40"/>
      <c r="C27" s="139">
        <f>E27-'[1]Switzerland'!E27</f>
        <v>-53</v>
      </c>
      <c r="D27" s="41">
        <f>F27-'[1]Switzerland'!F27</f>
        <v>-5</v>
      </c>
      <c r="E27" s="164">
        <v>0</v>
      </c>
      <c r="F27" s="41">
        <v>0</v>
      </c>
      <c r="G27" s="41"/>
      <c r="H27" s="41"/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f>SUM(N23:N26)</f>
        <v>2</v>
      </c>
      <c r="O27" s="41">
        <v>0</v>
      </c>
      <c r="P27" s="41">
        <f>SUM(P23:P26)</f>
        <v>0</v>
      </c>
      <c r="Q27" s="41">
        <f>SUM(Q23:Q26)</f>
        <v>0</v>
      </c>
      <c r="R27" s="41">
        <f>SUM(R23:R26)</f>
        <v>0</v>
      </c>
      <c r="S27" s="42">
        <f>SUM(S23:S26)</f>
        <v>0</v>
      </c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5"/>
      <c r="S37" s="1"/>
      <c r="T37" s="1"/>
    </row>
    <row r="38" spans="18:20" ht="18">
      <c r="R38" s="5"/>
      <c r="S38" s="1"/>
      <c r="T38" s="1"/>
    </row>
    <row r="39" spans="18:20" ht="18">
      <c r="R39" s="5"/>
      <c r="S39" s="1"/>
      <c r="T39" s="1"/>
    </row>
    <row r="40" spans="18:20" ht="18">
      <c r="R40" s="5"/>
      <c r="S40" s="1"/>
      <c r="T40" s="1"/>
    </row>
    <row r="41" spans="18:20" ht="18">
      <c r="R41" s="5"/>
      <c r="S41" s="1"/>
      <c r="T41" s="1"/>
    </row>
    <row r="42" spans="18:20" ht="18">
      <c r="R42" s="5"/>
      <c r="S42" s="1"/>
      <c r="T42" s="1"/>
    </row>
    <row r="43" spans="18:20" ht="18">
      <c r="R43" s="5"/>
      <c r="S43" s="1"/>
      <c r="T43" s="1"/>
    </row>
    <row r="44" spans="18:20" ht="18">
      <c r="R44" s="6"/>
      <c r="S44" s="1"/>
      <c r="T44" s="1"/>
    </row>
    <row r="45" spans="18:20" ht="18">
      <c r="R45" s="7"/>
      <c r="S45" s="2"/>
      <c r="T45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C19" sqref="C19"/>
    </sheetView>
  </sheetViews>
  <sheetFormatPr defaultColWidth="8.8515625" defaultRowHeight="12.75"/>
  <cols>
    <col min="1" max="1" width="22.8515625" style="0" bestFit="1" customWidth="1"/>
    <col min="2" max="2" width="10.7109375" style="0" customWidth="1"/>
    <col min="3" max="3" width="11.421875" style="0" customWidth="1"/>
    <col min="4" max="8" width="11.28125" style="9" customWidth="1"/>
    <col min="9" max="9" width="10.28125" style="9" customWidth="1"/>
    <col min="10" max="17" width="10.28125" style="12" customWidth="1"/>
    <col min="18" max="19" width="10.28125" style="0" customWidth="1"/>
    <col min="20" max="20" width="8.8515625" style="0" customWidth="1"/>
    <col min="21" max="21" width="11.00390625" style="0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4</v>
      </c>
      <c r="B2" s="34"/>
      <c r="C2" s="59">
        <f>E2-'[1]Netherlands'!E2</f>
        <v>0</v>
      </c>
      <c r="D2" s="13">
        <f>F2-'[1]Netherlands'!F2</f>
        <v>0</v>
      </c>
      <c r="E2" s="166">
        <v>0</v>
      </c>
      <c r="F2" s="13">
        <v>0</v>
      </c>
      <c r="G2" s="8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0</v>
      </c>
      <c r="N2" s="13">
        <v>0</v>
      </c>
      <c r="O2" s="13"/>
      <c r="P2" s="13"/>
      <c r="Q2" s="13"/>
      <c r="R2" s="13"/>
      <c r="S2" s="36"/>
    </row>
    <row r="3" spans="1:19" ht="12.75">
      <c r="A3" s="27" t="s">
        <v>2</v>
      </c>
      <c r="B3" s="34">
        <f aca="true" t="shared" si="0" ref="B3:B8">(E3-F3)/F3</f>
        <v>-0.9031007751937985</v>
      </c>
      <c r="C3" s="59">
        <f>E3-'[1]Netherlands'!E3</f>
        <v>-719</v>
      </c>
      <c r="D3" s="13">
        <f>F3-'[1]Netherlands'!F3</f>
        <v>-5999</v>
      </c>
      <c r="E3" s="166">
        <v>50</v>
      </c>
      <c r="F3" s="13">
        <v>516</v>
      </c>
      <c r="G3" s="8">
        <v>100</v>
      </c>
      <c r="H3" s="13">
        <v>11</v>
      </c>
      <c r="I3" s="13">
        <v>1496</v>
      </c>
      <c r="J3" s="13">
        <v>1493</v>
      </c>
      <c r="K3" s="13">
        <v>3031</v>
      </c>
      <c r="L3" s="13">
        <v>1000</v>
      </c>
      <c r="M3" s="13">
        <v>500</v>
      </c>
      <c r="N3" s="13">
        <v>1500</v>
      </c>
      <c r="O3" s="13"/>
      <c r="P3" s="13"/>
      <c r="Q3" s="13"/>
      <c r="R3" s="13"/>
      <c r="S3" s="36"/>
    </row>
    <row r="4" spans="1:19" ht="12.75">
      <c r="A4" s="27" t="s">
        <v>3</v>
      </c>
      <c r="B4" s="34">
        <f t="shared" si="0"/>
        <v>0.4750593824228028</v>
      </c>
      <c r="C4" s="59">
        <f>E4-'[1]Netherlands'!E4</f>
        <v>-459</v>
      </c>
      <c r="D4" s="13">
        <f>F4-'[1]Netherlands'!F4</f>
        <v>-657</v>
      </c>
      <c r="E4" s="166">
        <v>1242</v>
      </c>
      <c r="F4" s="13">
        <v>842</v>
      </c>
      <c r="G4" s="8">
        <v>1300</v>
      </c>
      <c r="H4" s="13">
        <v>1414</v>
      </c>
      <c r="I4" s="13">
        <v>1976</v>
      </c>
      <c r="J4" s="13">
        <v>2594</v>
      </c>
      <c r="K4" s="13">
        <v>3222</v>
      </c>
      <c r="L4" s="13">
        <v>1600</v>
      </c>
      <c r="M4" s="13">
        <v>1500</v>
      </c>
      <c r="N4" s="13">
        <v>1500</v>
      </c>
      <c r="O4" s="13"/>
      <c r="P4" s="13"/>
      <c r="Q4" s="13"/>
      <c r="R4" s="13"/>
      <c r="S4" s="36"/>
    </row>
    <row r="5" spans="1:19" ht="12.75">
      <c r="A5" s="29" t="s">
        <v>109</v>
      </c>
      <c r="B5" s="34">
        <f t="shared" si="0"/>
        <v>-0.25273105600832324</v>
      </c>
      <c r="C5" s="59">
        <f>E5-'[1]Netherlands'!E5</f>
        <v>-6954</v>
      </c>
      <c r="D5" s="13">
        <f>F5-'[1]Netherlands'!F5</f>
        <v>-7469</v>
      </c>
      <c r="E5" s="166">
        <v>8619</v>
      </c>
      <c r="F5" s="13">
        <v>11534</v>
      </c>
      <c r="G5" s="8">
        <v>11002</v>
      </c>
      <c r="H5" s="13">
        <v>6327</v>
      </c>
      <c r="I5" s="101">
        <v>19912</v>
      </c>
      <c r="J5" s="101">
        <v>17860</v>
      </c>
      <c r="K5" s="101">
        <v>19856</v>
      </c>
      <c r="L5" s="101">
        <v>14500</v>
      </c>
      <c r="M5" s="101">
        <v>11000</v>
      </c>
      <c r="N5" s="101">
        <v>20000</v>
      </c>
      <c r="O5" s="101"/>
      <c r="P5" s="101"/>
      <c r="Q5" s="101"/>
      <c r="R5" s="13"/>
      <c r="S5" s="36"/>
    </row>
    <row r="6" spans="1:19" ht="12.75">
      <c r="A6" s="29" t="s">
        <v>137</v>
      </c>
      <c r="B6" s="34">
        <f t="shared" si="0"/>
        <v>0.008941044984632579</v>
      </c>
      <c r="C6" s="59">
        <f>E6-'[1]Netherlands'!E6</f>
        <v>-3271</v>
      </c>
      <c r="D6" s="13">
        <f>F6-'[1]Netherlands'!F6</f>
        <v>-6220</v>
      </c>
      <c r="E6" s="166">
        <v>3611</v>
      </c>
      <c r="F6" s="13">
        <v>3579</v>
      </c>
      <c r="G6" s="8">
        <v>5613</v>
      </c>
      <c r="H6" s="13"/>
      <c r="I6" s="101"/>
      <c r="J6" s="101"/>
      <c r="K6" s="101"/>
      <c r="L6" s="101"/>
      <c r="M6" s="101"/>
      <c r="N6" s="101"/>
      <c r="O6" s="101"/>
      <c r="P6" s="101"/>
      <c r="Q6" s="101"/>
      <c r="R6" s="13"/>
      <c r="S6" s="36"/>
    </row>
    <row r="7" spans="1:19" ht="13.5" thickBot="1">
      <c r="A7" s="79" t="s">
        <v>60</v>
      </c>
      <c r="B7" s="35">
        <f t="shared" si="0"/>
        <v>0.06528189910979229</v>
      </c>
      <c r="C7" s="60">
        <f>E7-'[1]Netherlands'!E7</f>
        <v>-612</v>
      </c>
      <c r="D7" s="15">
        <f>F7-'[1]Netherlands'!F7</f>
        <v>-521</v>
      </c>
      <c r="E7" s="167">
        <v>359</v>
      </c>
      <c r="F7" s="15">
        <v>337</v>
      </c>
      <c r="G7" s="15">
        <v>500</v>
      </c>
      <c r="H7" s="15">
        <v>812</v>
      </c>
      <c r="I7" s="102">
        <v>11516</v>
      </c>
      <c r="J7" s="102">
        <v>7598</v>
      </c>
      <c r="K7" s="102">
        <v>5213</v>
      </c>
      <c r="L7" s="102">
        <v>7000</v>
      </c>
      <c r="M7" s="102">
        <v>2000</v>
      </c>
      <c r="N7" s="102">
        <v>3000</v>
      </c>
      <c r="O7" s="102"/>
      <c r="P7" s="102"/>
      <c r="Q7" s="102"/>
      <c r="R7" s="15"/>
      <c r="S7" s="38"/>
    </row>
    <row r="8" spans="1:19" ht="13.5" thickBot="1">
      <c r="A8" s="44" t="s">
        <v>23</v>
      </c>
      <c r="B8" s="40">
        <f t="shared" si="0"/>
        <v>-0.1741432651118515</v>
      </c>
      <c r="C8" s="61">
        <f>E8-'[1]Netherlands'!E8</f>
        <v>-12015</v>
      </c>
      <c r="D8" s="41">
        <f>F8-'[1]Netherlands'!F8</f>
        <v>-20866</v>
      </c>
      <c r="E8" s="164">
        <v>13881</v>
      </c>
      <c r="F8" s="41">
        <f>SUM(F2:F7)</f>
        <v>16808</v>
      </c>
      <c r="G8" s="41">
        <f>SUM(G2:G7)</f>
        <v>18515</v>
      </c>
      <c r="H8" s="41">
        <v>8564</v>
      </c>
      <c r="I8" s="41">
        <v>34900</v>
      </c>
      <c r="J8" s="41">
        <v>29545</v>
      </c>
      <c r="K8" s="41">
        <v>31322</v>
      </c>
      <c r="L8" s="41">
        <f>SUM(L2:L7)</f>
        <v>24100</v>
      </c>
      <c r="M8" s="41">
        <f>SUM(M2:M7)</f>
        <v>15000</v>
      </c>
      <c r="N8" s="41">
        <f>SUM(N2:N7)</f>
        <v>26000</v>
      </c>
      <c r="O8" s="41">
        <v>0</v>
      </c>
      <c r="P8" s="41">
        <f>SUM(P2:P7)</f>
        <v>0</v>
      </c>
      <c r="Q8" s="41">
        <f>SUM(Q2:Q7)</f>
        <v>0</v>
      </c>
      <c r="R8" s="41">
        <f>SUM(R2:R7)</f>
        <v>0</v>
      </c>
      <c r="S8" s="42">
        <f>SUM(S2:S7)</f>
        <v>0</v>
      </c>
    </row>
    <row r="9" spans="2:17" s="9" customFormat="1" ht="12.75">
      <c r="B9" s="43"/>
      <c r="C9" s="43"/>
      <c r="D9" s="43"/>
      <c r="E9" s="43"/>
      <c r="F9" s="43"/>
      <c r="G9" s="43"/>
      <c r="H9" s="43"/>
      <c r="I9" s="43"/>
      <c r="J9" s="12"/>
      <c r="K9" s="12"/>
      <c r="L9" s="12"/>
      <c r="M9" s="12"/>
      <c r="N9" s="12"/>
      <c r="O9" s="12"/>
      <c r="P9" s="12"/>
      <c r="Q9" s="12"/>
    </row>
    <row r="10" spans="2:17" s="9" customFormat="1" ht="13.5" thickBot="1">
      <c r="B10" s="43"/>
      <c r="C10" s="43"/>
      <c r="D10" s="43"/>
      <c r="E10" s="43"/>
      <c r="F10" s="43"/>
      <c r="G10" s="43"/>
      <c r="H10" s="43"/>
      <c r="I10" s="43"/>
      <c r="J10" s="12"/>
      <c r="K10" s="12"/>
      <c r="L10" s="12"/>
      <c r="M10" s="12"/>
      <c r="N10" s="12"/>
      <c r="O10" s="12"/>
      <c r="P10" s="12"/>
      <c r="Q10" s="12"/>
    </row>
    <row r="11" spans="1:19" s="16" customFormat="1" ht="13.5" thickBot="1">
      <c r="A11" s="31" t="s">
        <v>25</v>
      </c>
      <c r="B11" s="151" t="s">
        <v>168</v>
      </c>
      <c r="C11" s="156" t="s">
        <v>169</v>
      </c>
      <c r="D11" s="153" t="s">
        <v>166</v>
      </c>
      <c r="E11" s="165">
        <v>44378</v>
      </c>
      <c r="F11" s="146">
        <v>44013</v>
      </c>
      <c r="G11" s="146">
        <v>43647</v>
      </c>
      <c r="H11" s="146">
        <v>43282</v>
      </c>
      <c r="I11" s="32">
        <v>42917</v>
      </c>
      <c r="J11" s="32">
        <v>42552</v>
      </c>
      <c r="K11" s="32">
        <v>42186</v>
      </c>
      <c r="L11" s="32">
        <v>41821</v>
      </c>
      <c r="M11" s="32">
        <v>41456</v>
      </c>
      <c r="N11" s="32">
        <v>41091</v>
      </c>
      <c r="O11" s="32">
        <v>40725</v>
      </c>
      <c r="P11" s="32">
        <v>40360</v>
      </c>
      <c r="Q11" s="32">
        <v>39995</v>
      </c>
      <c r="R11" s="32">
        <v>39630</v>
      </c>
      <c r="S11" s="33">
        <v>39264</v>
      </c>
    </row>
    <row r="12" spans="1:19" ht="12.75">
      <c r="A12" s="27" t="s">
        <v>7</v>
      </c>
      <c r="B12" s="34">
        <f>(E12-F12)/F12</f>
        <v>0.3128151625804208</v>
      </c>
      <c r="C12" s="59">
        <f>E12-'[1]Netherlands'!E12</f>
        <v>-22306</v>
      </c>
      <c r="D12" s="13">
        <f>F12-'[1]Netherlands'!F12</f>
        <v>-19954</v>
      </c>
      <c r="E12" s="166">
        <v>15100</v>
      </c>
      <c r="F12" s="13">
        <v>11502</v>
      </c>
      <c r="G12" s="8">
        <v>15082</v>
      </c>
      <c r="H12" s="13">
        <v>10245</v>
      </c>
      <c r="I12" s="13">
        <v>18003</v>
      </c>
      <c r="J12" s="13">
        <v>11091</v>
      </c>
      <c r="K12" s="13">
        <v>9166</v>
      </c>
      <c r="L12" s="13">
        <v>5000</v>
      </c>
      <c r="M12" s="13">
        <v>1000</v>
      </c>
      <c r="N12" s="13">
        <v>5000</v>
      </c>
      <c r="O12" s="13"/>
      <c r="P12" s="13"/>
      <c r="Q12" s="13"/>
      <c r="R12" s="13"/>
      <c r="S12" s="36"/>
    </row>
    <row r="13" spans="1:19" ht="12.75">
      <c r="A13" s="27" t="s">
        <v>103</v>
      </c>
      <c r="B13" s="34"/>
      <c r="C13" s="59">
        <f>E13-'[1]Netherlands'!E13</f>
        <v>0</v>
      </c>
      <c r="D13" s="13">
        <f>F13-'[1]Netherlands'!F13</f>
        <v>0</v>
      </c>
      <c r="E13" s="166">
        <v>0</v>
      </c>
      <c r="F13" s="13">
        <v>0</v>
      </c>
      <c r="G13" s="8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/>
      <c r="P13" s="13"/>
      <c r="Q13" s="13"/>
      <c r="R13" s="13"/>
      <c r="S13" s="36"/>
    </row>
    <row r="14" spans="1:19" ht="13.5" thickBot="1">
      <c r="A14" s="37" t="s">
        <v>6</v>
      </c>
      <c r="B14" s="35"/>
      <c r="C14" s="60">
        <f>E14-'[1]Netherlands'!E14</f>
        <v>0</v>
      </c>
      <c r="D14" s="15">
        <f>F14-'[1]Netherlands'!F14</f>
        <v>0</v>
      </c>
      <c r="E14" s="167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/>
      <c r="P14" s="15"/>
      <c r="Q14" s="15"/>
      <c r="R14" s="15"/>
      <c r="S14" s="38"/>
    </row>
    <row r="15" spans="1:19" ht="13.5" thickBot="1">
      <c r="A15" s="39" t="s">
        <v>23</v>
      </c>
      <c r="B15" s="40">
        <f>(E15-F15)/F15</f>
        <v>0.3128151625804208</v>
      </c>
      <c r="C15" s="61">
        <f>E15-'[1]Netherlands'!E15</f>
        <v>-22306</v>
      </c>
      <c r="D15" s="41">
        <f>F15-'[1]Netherlands'!F15</f>
        <v>-19954</v>
      </c>
      <c r="E15" s="164">
        <v>15100</v>
      </c>
      <c r="F15" s="41">
        <f>SUM(F12:F14)</f>
        <v>11502</v>
      </c>
      <c r="G15" s="41">
        <f>SUM(G12:G14)</f>
        <v>15082</v>
      </c>
      <c r="H15" s="41">
        <v>10245</v>
      </c>
      <c r="I15" s="41">
        <v>18003</v>
      </c>
      <c r="J15" s="41">
        <v>11091</v>
      </c>
      <c r="K15" s="41">
        <v>9166</v>
      </c>
      <c r="L15" s="41">
        <f>SUM(L12:L14)</f>
        <v>5000</v>
      </c>
      <c r="M15" s="41">
        <f>SUM(M12:M14)</f>
        <v>1000</v>
      </c>
      <c r="N15" s="41">
        <f>SUM(N12:N14)</f>
        <v>5000</v>
      </c>
      <c r="O15" s="41">
        <v>0</v>
      </c>
      <c r="P15" s="41">
        <f>SUM(P12:P14)</f>
        <v>0</v>
      </c>
      <c r="Q15" s="41">
        <f>SUM(Q12:Q14)</f>
        <v>0</v>
      </c>
      <c r="R15" s="41">
        <f>SUM(R12:R14)</f>
        <v>0</v>
      </c>
      <c r="S15" s="42">
        <f>SUM(S12:S14)</f>
        <v>0</v>
      </c>
    </row>
    <row r="16" ht="12.75">
      <c r="A16" s="136"/>
    </row>
    <row r="17" ht="12.75">
      <c r="A17" s="136"/>
    </row>
    <row r="21" spans="18:20" ht="18">
      <c r="R21" s="5"/>
      <c r="S21" s="1"/>
      <c r="T21" s="1"/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6"/>
      <c r="S31" s="1"/>
      <c r="T31" s="1"/>
    </row>
    <row r="32" spans="18:20" ht="18">
      <c r="R32" s="7"/>
      <c r="S32" s="2"/>
      <c r="T32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2"/>
  <sheetViews>
    <sheetView zoomScalePageLayoutView="0" workbookViewId="0" topLeftCell="A1">
      <selection activeCell="C16" sqref="C16:C19"/>
    </sheetView>
  </sheetViews>
  <sheetFormatPr defaultColWidth="8.8515625" defaultRowHeight="12.75"/>
  <cols>
    <col min="1" max="1" width="17.7109375" style="0" bestFit="1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93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53" t="s">
        <v>11</v>
      </c>
      <c r="B2" s="57"/>
      <c r="C2" s="94">
        <f>E2-'[1]UK'!E2</f>
        <v>-54</v>
      </c>
      <c r="D2" s="83">
        <f>F2-'[1]UK'!F2</f>
        <v>-30</v>
      </c>
      <c r="E2" s="163"/>
      <c r="F2" s="83"/>
      <c r="G2" s="83">
        <v>39</v>
      </c>
      <c r="H2" s="83">
        <v>0</v>
      </c>
      <c r="I2" s="83"/>
      <c r="J2" s="83">
        <v>0</v>
      </c>
      <c r="K2" s="83">
        <v>0</v>
      </c>
      <c r="L2" s="83">
        <v>0</v>
      </c>
      <c r="M2" s="83">
        <v>0</v>
      </c>
      <c r="N2" s="83">
        <v>0</v>
      </c>
      <c r="O2" s="83"/>
      <c r="P2" s="83"/>
      <c r="Q2" s="83"/>
      <c r="R2" s="51"/>
      <c r="S2" s="74"/>
    </row>
    <row r="3" spans="1:19" ht="12.75">
      <c r="A3" s="53" t="s">
        <v>37</v>
      </c>
      <c r="B3" s="57">
        <f aca="true" t="shared" si="0" ref="B3:B12">(E3-F3)/F3</f>
        <v>0.3835674755214985</v>
      </c>
      <c r="C3" s="94">
        <f>E3-'[1]UK'!E3</f>
        <v>-1590</v>
      </c>
      <c r="D3" s="83">
        <f>F3-'[1]UK'!F3</f>
        <v>-1172</v>
      </c>
      <c r="E3" s="163">
        <v>3250</v>
      </c>
      <c r="F3" s="83">
        <v>2349</v>
      </c>
      <c r="G3" s="83">
        <v>4000</v>
      </c>
      <c r="H3" s="83">
        <v>3500</v>
      </c>
      <c r="I3" s="83"/>
      <c r="J3" s="83">
        <v>2000</v>
      </c>
      <c r="K3" s="83">
        <v>7000</v>
      </c>
      <c r="L3" s="83">
        <v>10200</v>
      </c>
      <c r="M3" s="83">
        <v>2000</v>
      </c>
      <c r="N3" s="83">
        <v>2000</v>
      </c>
      <c r="O3" s="83">
        <v>4000</v>
      </c>
      <c r="P3" s="83">
        <v>6000</v>
      </c>
      <c r="Q3" s="83">
        <v>11000</v>
      </c>
      <c r="R3" s="51">
        <v>0</v>
      </c>
      <c r="S3" s="74">
        <v>5000</v>
      </c>
    </row>
    <row r="4" spans="1:19" ht="12.75">
      <c r="A4" s="53" t="s">
        <v>29</v>
      </c>
      <c r="B4" s="57"/>
      <c r="C4" s="94">
        <f>E4-'[1]UK'!E4</f>
        <v>0</v>
      </c>
      <c r="D4" s="83">
        <f>F4-'[1]UK'!F4</f>
        <v>0</v>
      </c>
      <c r="E4" s="163"/>
      <c r="F4" s="83"/>
      <c r="G4" s="83"/>
      <c r="H4" s="83">
        <v>0</v>
      </c>
      <c r="I4" s="83"/>
      <c r="J4" s="83">
        <v>0</v>
      </c>
      <c r="K4" s="83">
        <v>0</v>
      </c>
      <c r="L4" s="83">
        <v>0</v>
      </c>
      <c r="M4" s="83">
        <v>0</v>
      </c>
      <c r="N4" s="83">
        <v>0</v>
      </c>
      <c r="O4" s="83"/>
      <c r="P4" s="83"/>
      <c r="Q4" s="83"/>
      <c r="R4" s="51"/>
      <c r="S4" s="74"/>
    </row>
    <row r="5" spans="1:19" ht="12.75">
      <c r="A5" s="53" t="s">
        <v>5</v>
      </c>
      <c r="B5" s="57"/>
      <c r="C5" s="94">
        <f>E5-'[1]UK'!E5</f>
        <v>0</v>
      </c>
      <c r="D5" s="83">
        <f>F5-'[1]UK'!F5</f>
        <v>0</v>
      </c>
      <c r="E5" s="163"/>
      <c r="F5" s="83"/>
      <c r="G5" s="83"/>
      <c r="H5" s="83">
        <v>0</v>
      </c>
      <c r="I5" s="83"/>
      <c r="J5" s="83">
        <v>0</v>
      </c>
      <c r="K5" s="83">
        <v>0</v>
      </c>
      <c r="L5" s="83">
        <v>0</v>
      </c>
      <c r="M5" s="83">
        <v>0</v>
      </c>
      <c r="N5" s="83">
        <v>0</v>
      </c>
      <c r="O5" s="83"/>
      <c r="P5" s="83"/>
      <c r="Q5" s="83"/>
      <c r="R5" s="51"/>
      <c r="S5" s="74"/>
    </row>
    <row r="6" spans="1:19" ht="12.75">
      <c r="A6" s="53" t="s">
        <v>9</v>
      </c>
      <c r="B6" s="57">
        <f t="shared" si="0"/>
        <v>-0.656856606136506</v>
      </c>
      <c r="C6" s="94">
        <f>E6-'[1]UK'!E6</f>
        <v>-1817</v>
      </c>
      <c r="D6" s="83">
        <f>F6-'[1]UK'!F6</f>
        <v>-1621</v>
      </c>
      <c r="E6" s="163">
        <v>548</v>
      </c>
      <c r="F6" s="83">
        <v>1597</v>
      </c>
      <c r="G6" s="83">
        <v>6</v>
      </c>
      <c r="H6" s="83">
        <v>0</v>
      </c>
      <c r="I6" s="83"/>
      <c r="J6" s="83">
        <v>0</v>
      </c>
      <c r="K6" s="83">
        <v>0</v>
      </c>
      <c r="L6" s="83">
        <v>0</v>
      </c>
      <c r="M6" s="83">
        <v>0</v>
      </c>
      <c r="N6" s="83">
        <v>0</v>
      </c>
      <c r="O6" s="83"/>
      <c r="P6" s="83"/>
      <c r="Q6" s="83"/>
      <c r="R6" s="51"/>
      <c r="S6" s="74"/>
    </row>
    <row r="7" spans="1:20" ht="12.75">
      <c r="A7" s="53" t="s">
        <v>27</v>
      </c>
      <c r="B7" s="57"/>
      <c r="C7" s="94">
        <f>E7-'[1]UK'!E7</f>
        <v>0</v>
      </c>
      <c r="D7" s="83">
        <f>F7-'[1]UK'!F7</f>
        <v>0</v>
      </c>
      <c r="E7" s="163"/>
      <c r="F7" s="83"/>
      <c r="G7" s="83"/>
      <c r="H7" s="83">
        <v>0</v>
      </c>
      <c r="I7" s="83"/>
      <c r="J7" s="83">
        <v>0</v>
      </c>
      <c r="K7" s="83">
        <v>0</v>
      </c>
      <c r="L7" s="83">
        <v>0</v>
      </c>
      <c r="M7" s="83">
        <v>0</v>
      </c>
      <c r="N7" s="83">
        <v>0</v>
      </c>
      <c r="O7" s="83"/>
      <c r="P7" s="83"/>
      <c r="Q7" s="83"/>
      <c r="R7" s="51"/>
      <c r="S7" s="74"/>
      <c r="T7" s="1"/>
    </row>
    <row r="8" spans="1:19" ht="12.75">
      <c r="A8" s="53" t="s">
        <v>26</v>
      </c>
      <c r="B8" s="57">
        <f t="shared" si="0"/>
        <v>-1</v>
      </c>
      <c r="C8" s="94">
        <f>E8-'[1]UK'!E8</f>
        <v>0</v>
      </c>
      <c r="D8" s="83">
        <f>F8-'[1]UK'!F8</f>
        <v>230</v>
      </c>
      <c r="E8" s="163">
        <v>0</v>
      </c>
      <c r="F8" s="83">
        <v>230</v>
      </c>
      <c r="G8" s="83"/>
      <c r="H8" s="83">
        <v>0</v>
      </c>
      <c r="I8" s="83"/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/>
      <c r="P8" s="83"/>
      <c r="Q8" s="83"/>
      <c r="R8" s="51"/>
      <c r="S8" s="74"/>
    </row>
    <row r="9" spans="1:19" ht="12.75">
      <c r="A9" s="53" t="s">
        <v>35</v>
      </c>
      <c r="B9" s="57"/>
      <c r="C9" s="94">
        <f>E9-'[1]UK'!E9</f>
        <v>0</v>
      </c>
      <c r="D9" s="83">
        <f>F9-'[1]UK'!F9</f>
        <v>0</v>
      </c>
      <c r="E9" s="163"/>
      <c r="F9" s="83"/>
      <c r="G9" s="83"/>
      <c r="H9" s="83">
        <v>0</v>
      </c>
      <c r="I9" s="83"/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/>
      <c r="P9" s="83"/>
      <c r="Q9" s="83"/>
      <c r="R9" s="51"/>
      <c r="S9" s="74"/>
    </row>
    <row r="10" spans="1:19" ht="12.75">
      <c r="A10" s="53" t="s">
        <v>137</v>
      </c>
      <c r="B10" s="57">
        <f t="shared" si="0"/>
        <v>2.8764044943820224</v>
      </c>
      <c r="C10" s="94">
        <f>E10-'[1]UK'!E10</f>
        <v>-335</v>
      </c>
      <c r="D10" s="83">
        <f>F10-'[1]UK'!F10</f>
        <v>-270</v>
      </c>
      <c r="E10" s="163">
        <v>1035</v>
      </c>
      <c r="F10" s="83">
        <v>267</v>
      </c>
      <c r="G10" s="83">
        <v>516</v>
      </c>
      <c r="H10" s="83">
        <v>0</v>
      </c>
      <c r="I10" s="83"/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/>
      <c r="P10" s="83"/>
      <c r="Q10" s="83"/>
      <c r="R10" s="51"/>
      <c r="S10" s="74"/>
    </row>
    <row r="11" spans="1:19" ht="13.5" thickBot="1">
      <c r="A11" s="54" t="s">
        <v>6</v>
      </c>
      <c r="B11" s="58"/>
      <c r="C11" s="94">
        <f>E11-'[1]UK'!E11</f>
        <v>-16</v>
      </c>
      <c r="D11" s="83">
        <f>F11-'[1]UK'!F11</f>
        <v>-252</v>
      </c>
      <c r="E11" s="163"/>
      <c r="F11" s="83"/>
      <c r="G11" s="83">
        <v>23</v>
      </c>
      <c r="H11" s="83">
        <v>0</v>
      </c>
      <c r="I11" s="84"/>
      <c r="J11" s="83">
        <v>180</v>
      </c>
      <c r="K11" s="83">
        <v>0</v>
      </c>
      <c r="L11" s="83">
        <v>0</v>
      </c>
      <c r="M11" s="83">
        <v>0</v>
      </c>
      <c r="N11" s="83">
        <v>0</v>
      </c>
      <c r="O11" s="83"/>
      <c r="P11" s="83"/>
      <c r="Q11" s="83"/>
      <c r="R11" s="51"/>
      <c r="S11" s="75"/>
    </row>
    <row r="12" spans="1:19" ht="13.5" thickBot="1">
      <c r="A12" s="55" t="s">
        <v>94</v>
      </c>
      <c r="B12" s="99">
        <f t="shared" si="0"/>
        <v>0.08777852802160702</v>
      </c>
      <c r="C12" s="80">
        <f>E12-'[1]UK'!E12</f>
        <v>-3812</v>
      </c>
      <c r="D12" s="114">
        <f>F12-'[1]UK'!F12</f>
        <v>-3115</v>
      </c>
      <c r="E12" s="168">
        <f>SUM(E2:E11)</f>
        <v>4833</v>
      </c>
      <c r="F12" s="114">
        <f>SUM(F2:F11)</f>
        <v>4443</v>
      </c>
      <c r="G12" s="114">
        <f>SUM(G2:G11)</f>
        <v>4584</v>
      </c>
      <c r="H12" s="114">
        <f>SUM(H2:H11)</f>
        <v>3500</v>
      </c>
      <c r="I12" s="114"/>
      <c r="J12" s="114">
        <f>SUM(J2:J11)</f>
        <v>2180</v>
      </c>
      <c r="K12" s="114">
        <f>SUM(K2:K11)</f>
        <v>7000</v>
      </c>
      <c r="L12" s="114">
        <f>SUM(L2:L11)</f>
        <v>10200</v>
      </c>
      <c r="M12" s="114">
        <f>SUM(M2:M11)</f>
        <v>2000</v>
      </c>
      <c r="N12" s="114">
        <f aca="true" t="shared" si="1" ref="N12:S12">SUM(N2:N11)</f>
        <v>2000</v>
      </c>
      <c r="O12" s="114">
        <f t="shared" si="1"/>
        <v>4000</v>
      </c>
      <c r="P12" s="114">
        <f t="shared" si="1"/>
        <v>6000</v>
      </c>
      <c r="Q12" s="114">
        <f t="shared" si="1"/>
        <v>11000</v>
      </c>
      <c r="R12" s="56">
        <f t="shared" si="1"/>
        <v>0</v>
      </c>
      <c r="S12" s="42">
        <f t="shared" si="1"/>
        <v>5000</v>
      </c>
    </row>
    <row r="14" spans="2:19" ht="13.5" thickBot="1">
      <c r="B14" s="3"/>
      <c r="C14" s="3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3"/>
      <c r="S14" s="3"/>
    </row>
    <row r="15" spans="1:19" s="64" customFormat="1" ht="13.5" thickBot="1">
      <c r="A15" s="63" t="s">
        <v>93</v>
      </c>
      <c r="B15" s="151" t="s">
        <v>168</v>
      </c>
      <c r="C15" s="156" t="s">
        <v>169</v>
      </c>
      <c r="D15" s="153" t="s">
        <v>166</v>
      </c>
      <c r="E15" s="165">
        <v>44378</v>
      </c>
      <c r="F15" s="146">
        <v>44013</v>
      </c>
      <c r="G15" s="146">
        <v>43647</v>
      </c>
      <c r="H15" s="146">
        <v>43282</v>
      </c>
      <c r="I15" s="32">
        <v>42917</v>
      </c>
      <c r="J15" s="32">
        <v>42552</v>
      </c>
      <c r="K15" s="32">
        <v>42186</v>
      </c>
      <c r="L15" s="32">
        <v>41821</v>
      </c>
      <c r="M15" s="32">
        <v>41456</v>
      </c>
      <c r="N15" s="32">
        <v>41091</v>
      </c>
      <c r="O15" s="32">
        <v>40725</v>
      </c>
      <c r="P15" s="32">
        <v>40360</v>
      </c>
      <c r="Q15" s="32">
        <v>39995</v>
      </c>
      <c r="R15" s="32">
        <v>39630</v>
      </c>
      <c r="S15" s="33">
        <v>39264</v>
      </c>
    </row>
    <row r="16" spans="1:19" s="62" customFormat="1" ht="12.75">
      <c r="A16" s="65" t="s">
        <v>7</v>
      </c>
      <c r="B16" s="66"/>
      <c r="C16" s="92">
        <f>E16-'[1]UK'!E16</f>
        <v>-15</v>
      </c>
      <c r="D16" s="88">
        <f>F16-'[1]UK'!F16</f>
        <v>0</v>
      </c>
      <c r="E16" s="157">
        <v>0</v>
      </c>
      <c r="F16" s="88">
        <v>0</v>
      </c>
      <c r="G16" s="88">
        <v>0</v>
      </c>
      <c r="H16" s="88">
        <v>0</v>
      </c>
      <c r="I16" s="88"/>
      <c r="J16" s="88">
        <v>0</v>
      </c>
      <c r="K16" s="88">
        <v>150</v>
      </c>
      <c r="L16" s="88">
        <v>300</v>
      </c>
      <c r="M16" s="88">
        <v>100</v>
      </c>
      <c r="N16" s="88">
        <v>0</v>
      </c>
      <c r="O16" s="88">
        <v>200</v>
      </c>
      <c r="P16" s="88">
        <v>0</v>
      </c>
      <c r="Q16" s="88">
        <v>0</v>
      </c>
      <c r="R16" s="67">
        <v>0</v>
      </c>
      <c r="S16" s="76">
        <v>0</v>
      </c>
    </row>
    <row r="17" spans="1:19" s="62" customFormat="1" ht="12.75">
      <c r="A17" s="65" t="s">
        <v>95</v>
      </c>
      <c r="B17" s="66"/>
      <c r="C17" s="92">
        <f>E17-'[1]UK'!E17</f>
        <v>0</v>
      </c>
      <c r="D17" s="88">
        <f>F17-'[1]UK'!F17</f>
        <v>0</v>
      </c>
      <c r="E17" s="157">
        <v>0</v>
      </c>
      <c r="F17" s="88">
        <v>0</v>
      </c>
      <c r="G17" s="88">
        <v>0</v>
      </c>
      <c r="H17" s="88">
        <v>0</v>
      </c>
      <c r="I17" s="88"/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67">
        <v>0</v>
      </c>
      <c r="S17" s="76">
        <v>0</v>
      </c>
    </row>
    <row r="18" spans="1:19" s="62" customFormat="1" ht="13.5" thickBot="1">
      <c r="A18" s="68" t="s">
        <v>6</v>
      </c>
      <c r="B18" s="69"/>
      <c r="C18" s="92">
        <f>E18-'[1]UK'!E18</f>
        <v>0</v>
      </c>
      <c r="D18" s="88">
        <f>F18-'[1]UK'!F18</f>
        <v>0</v>
      </c>
      <c r="E18" s="157">
        <v>0</v>
      </c>
      <c r="F18" s="88">
        <v>0</v>
      </c>
      <c r="G18" s="88">
        <v>0</v>
      </c>
      <c r="H18" s="88">
        <v>0</v>
      </c>
      <c r="I18" s="89"/>
      <c r="J18" s="89">
        <v>0</v>
      </c>
      <c r="K18" s="89">
        <v>0</v>
      </c>
      <c r="L18" s="89">
        <v>0</v>
      </c>
      <c r="M18" s="89">
        <v>0</v>
      </c>
      <c r="N18" s="89">
        <v>0</v>
      </c>
      <c r="O18" s="89">
        <v>0</v>
      </c>
      <c r="P18" s="89">
        <v>0</v>
      </c>
      <c r="Q18" s="89">
        <v>0</v>
      </c>
      <c r="R18" s="70">
        <v>0</v>
      </c>
      <c r="S18" s="77">
        <v>0</v>
      </c>
    </row>
    <row r="19" spans="1:19" s="62" customFormat="1" ht="13.5" thickBot="1">
      <c r="A19" s="71" t="s">
        <v>94</v>
      </c>
      <c r="B19" s="72"/>
      <c r="C19" s="109">
        <f>E19-'[1]UK'!E19</f>
        <v>-15</v>
      </c>
      <c r="D19" s="106">
        <f>F19-'[1]UK'!F19</f>
        <v>0</v>
      </c>
      <c r="E19" s="159">
        <v>0</v>
      </c>
      <c r="F19" s="106">
        <v>0</v>
      </c>
      <c r="G19" s="106">
        <v>0</v>
      </c>
      <c r="H19" s="106">
        <f>SUM(H16:H18)</f>
        <v>0</v>
      </c>
      <c r="I19" s="106"/>
      <c r="J19" s="106">
        <f>SUM(J16:J18)</f>
        <v>0</v>
      </c>
      <c r="K19" s="106">
        <f>SUM(K16:K18)</f>
        <v>150</v>
      </c>
      <c r="L19" s="106">
        <f>SUM(L16:L18)</f>
        <v>300</v>
      </c>
      <c r="M19" s="106">
        <f>SUM(M16:M18)</f>
        <v>100</v>
      </c>
      <c r="N19" s="106">
        <f aca="true" t="shared" si="2" ref="N19:S19">SUM(N16:N18)</f>
        <v>0</v>
      </c>
      <c r="O19" s="106">
        <f t="shared" si="2"/>
        <v>200</v>
      </c>
      <c r="P19" s="106">
        <f t="shared" si="2"/>
        <v>0</v>
      </c>
      <c r="Q19" s="106">
        <f t="shared" si="2"/>
        <v>0</v>
      </c>
      <c r="R19" s="107">
        <f t="shared" si="2"/>
        <v>0</v>
      </c>
      <c r="S19" s="108">
        <f t="shared" si="2"/>
        <v>0</v>
      </c>
    </row>
    <row r="20" spans="4:17" s="62" customFormat="1" ht="12.75"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</row>
    <row r="21" spans="1:17" s="62" customFormat="1" ht="12.75">
      <c r="A21" s="64" t="s">
        <v>163</v>
      </c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</row>
    <row r="22" spans="4:17" s="62" customFormat="1" ht="12.75"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PageLayoutView="0" workbookViewId="0" topLeftCell="A1">
      <selection activeCell="E47" sqref="E47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2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24" ht="12.75">
      <c r="A2" s="27" t="s">
        <v>11</v>
      </c>
      <c r="B2" s="34"/>
      <c r="C2" s="59"/>
      <c r="D2" s="13"/>
      <c r="E2" s="16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36"/>
      <c r="W2" s="13"/>
      <c r="X2" s="45"/>
    </row>
    <row r="3" spans="1:24" ht="12.75">
      <c r="A3" s="27" t="s">
        <v>33</v>
      </c>
      <c r="B3" s="34"/>
      <c r="C3" s="59"/>
      <c r="D3" s="13"/>
      <c r="E3" s="16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36"/>
      <c r="W3" s="13"/>
      <c r="X3" s="45"/>
    </row>
    <row r="4" spans="1:24" ht="12.75">
      <c r="A4" s="27" t="s">
        <v>50</v>
      </c>
      <c r="B4" s="34"/>
      <c r="C4" s="59"/>
      <c r="D4" s="13"/>
      <c r="E4" s="16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36"/>
      <c r="W4" s="13"/>
      <c r="X4" s="45"/>
    </row>
    <row r="5" spans="1:24" ht="12.75">
      <c r="A5" s="27" t="s">
        <v>12</v>
      </c>
      <c r="B5" s="34"/>
      <c r="C5" s="59"/>
      <c r="D5" s="13"/>
      <c r="E5" s="16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6"/>
      <c r="W5" s="13"/>
      <c r="X5" s="45"/>
    </row>
    <row r="6" spans="1:24" ht="12.75">
      <c r="A6" s="27" t="s">
        <v>9</v>
      </c>
      <c r="B6" s="34"/>
      <c r="C6" s="59"/>
      <c r="D6" s="13"/>
      <c r="E6" s="16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36"/>
      <c r="W6" s="13"/>
      <c r="X6" s="45"/>
    </row>
    <row r="7" spans="1:24" ht="12.75">
      <c r="A7" s="27" t="s">
        <v>3</v>
      </c>
      <c r="B7" s="34"/>
      <c r="C7" s="59"/>
      <c r="D7" s="13"/>
      <c r="E7" s="166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36"/>
      <c r="W7" s="13"/>
      <c r="X7" s="45"/>
    </row>
    <row r="8" spans="1:24" ht="12.75">
      <c r="A8" s="27" t="s">
        <v>17</v>
      </c>
      <c r="B8" s="34"/>
      <c r="C8" s="59"/>
      <c r="D8" s="13"/>
      <c r="E8" s="166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36"/>
      <c r="W8" s="13"/>
      <c r="X8" s="45"/>
    </row>
    <row r="9" spans="1:24" ht="12.75">
      <c r="A9" s="27" t="s">
        <v>158</v>
      </c>
      <c r="B9" s="34"/>
      <c r="C9" s="59"/>
      <c r="D9" s="13"/>
      <c r="E9" s="166"/>
      <c r="F9" s="13"/>
      <c r="G9" s="13"/>
      <c r="H9" s="13"/>
      <c r="I9" s="101"/>
      <c r="J9" s="101"/>
      <c r="K9" s="101"/>
      <c r="L9" s="101"/>
      <c r="M9" s="101"/>
      <c r="N9" s="101"/>
      <c r="O9" s="101"/>
      <c r="P9" s="101"/>
      <c r="Q9" s="101"/>
      <c r="R9" s="13"/>
      <c r="S9" s="36"/>
      <c r="W9" s="13"/>
      <c r="X9" s="45"/>
    </row>
    <row r="10" spans="1:24" ht="12.75">
      <c r="A10" s="28" t="s">
        <v>10</v>
      </c>
      <c r="B10" s="34"/>
      <c r="C10" s="59"/>
      <c r="D10" s="13"/>
      <c r="E10" s="166"/>
      <c r="F10" s="13"/>
      <c r="G10" s="13"/>
      <c r="H10" s="13"/>
      <c r="I10" s="101"/>
      <c r="J10" s="101"/>
      <c r="K10" s="101"/>
      <c r="L10" s="101"/>
      <c r="M10" s="101"/>
      <c r="N10" s="101"/>
      <c r="O10" s="101"/>
      <c r="P10" s="101"/>
      <c r="Q10" s="101"/>
      <c r="R10" s="13"/>
      <c r="S10" s="36"/>
      <c r="W10" s="13"/>
      <c r="X10" s="45"/>
    </row>
    <row r="11" spans="1:24" ht="12.75">
      <c r="A11" s="28" t="s">
        <v>27</v>
      </c>
      <c r="B11" s="34"/>
      <c r="C11" s="59"/>
      <c r="D11" s="13"/>
      <c r="E11" s="166"/>
      <c r="F11" s="13"/>
      <c r="G11" s="13"/>
      <c r="H11" s="13"/>
      <c r="I11" s="101"/>
      <c r="J11" s="101"/>
      <c r="K11" s="101"/>
      <c r="L11" s="101"/>
      <c r="M11" s="101"/>
      <c r="N11" s="101"/>
      <c r="O11" s="101"/>
      <c r="P11" s="101"/>
      <c r="Q11" s="101"/>
      <c r="R11" s="13"/>
      <c r="S11" s="36"/>
      <c r="W11" s="13"/>
      <c r="X11" s="45"/>
    </row>
    <row r="12" spans="1:24" ht="12.75">
      <c r="A12" s="28" t="s">
        <v>51</v>
      </c>
      <c r="B12" s="34"/>
      <c r="C12" s="59"/>
      <c r="D12" s="13"/>
      <c r="E12" s="166"/>
      <c r="F12" s="13"/>
      <c r="G12" s="13"/>
      <c r="H12" s="13"/>
      <c r="I12" s="101"/>
      <c r="J12" s="101"/>
      <c r="K12" s="101"/>
      <c r="L12" s="101"/>
      <c r="M12" s="101"/>
      <c r="N12" s="101"/>
      <c r="O12" s="101"/>
      <c r="P12" s="101"/>
      <c r="Q12" s="101"/>
      <c r="R12" s="13"/>
      <c r="S12" s="36"/>
      <c r="W12" s="13"/>
      <c r="X12" s="45"/>
    </row>
    <row r="13" spans="1:24" ht="12.75">
      <c r="A13" s="28" t="s">
        <v>52</v>
      </c>
      <c r="B13" s="34"/>
      <c r="C13" s="59"/>
      <c r="D13" s="13"/>
      <c r="E13" s="166"/>
      <c r="F13" s="13"/>
      <c r="G13" s="13"/>
      <c r="H13" s="13"/>
      <c r="I13" s="101"/>
      <c r="J13" s="101"/>
      <c r="K13" s="101"/>
      <c r="L13" s="101"/>
      <c r="M13" s="101"/>
      <c r="N13" s="101"/>
      <c r="O13" s="101"/>
      <c r="P13" s="101"/>
      <c r="Q13" s="101"/>
      <c r="R13" s="13"/>
      <c r="S13" s="36"/>
      <c r="W13" s="13"/>
      <c r="X13" s="45"/>
    </row>
    <row r="14" spans="1:24" ht="12.75">
      <c r="A14" s="28" t="s">
        <v>53</v>
      </c>
      <c r="B14" s="34"/>
      <c r="C14" s="59"/>
      <c r="D14" s="13"/>
      <c r="E14" s="166"/>
      <c r="F14" s="13"/>
      <c r="G14" s="13"/>
      <c r="H14" s="13"/>
      <c r="I14" s="101"/>
      <c r="J14" s="101"/>
      <c r="K14" s="101"/>
      <c r="L14" s="101"/>
      <c r="M14" s="101"/>
      <c r="N14" s="101"/>
      <c r="O14" s="101"/>
      <c r="P14" s="101"/>
      <c r="Q14" s="101"/>
      <c r="R14" s="13"/>
      <c r="S14" s="36"/>
      <c r="W14" s="13"/>
      <c r="X14" s="45"/>
    </row>
    <row r="15" spans="1:24" ht="12.75">
      <c r="A15" s="28" t="s">
        <v>54</v>
      </c>
      <c r="B15" s="34"/>
      <c r="C15" s="59"/>
      <c r="D15" s="13"/>
      <c r="E15" s="166"/>
      <c r="F15" s="13"/>
      <c r="G15" s="13"/>
      <c r="H15" s="13"/>
      <c r="I15" s="101"/>
      <c r="J15" s="101"/>
      <c r="K15" s="101"/>
      <c r="L15" s="101"/>
      <c r="M15" s="101"/>
      <c r="N15" s="101"/>
      <c r="O15" s="101"/>
      <c r="P15" s="101"/>
      <c r="Q15" s="101"/>
      <c r="R15" s="13"/>
      <c r="S15" s="36"/>
      <c r="W15" s="13"/>
      <c r="X15" s="45"/>
    </row>
    <row r="16" spans="1:24" ht="12.75">
      <c r="A16" s="28" t="s">
        <v>55</v>
      </c>
      <c r="B16" s="34"/>
      <c r="C16" s="59"/>
      <c r="D16" s="13"/>
      <c r="E16" s="166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6"/>
      <c r="W16" s="13"/>
      <c r="X16" s="45"/>
    </row>
    <row r="17" spans="1:24" ht="12.75">
      <c r="A17" s="29" t="s">
        <v>22</v>
      </c>
      <c r="B17" s="34"/>
      <c r="C17" s="59"/>
      <c r="D17" s="13"/>
      <c r="E17" s="166"/>
      <c r="F17" s="13"/>
      <c r="G17" s="13"/>
      <c r="H17" s="13"/>
      <c r="I17" s="101"/>
      <c r="J17" s="101"/>
      <c r="K17" s="101"/>
      <c r="L17" s="101"/>
      <c r="M17" s="101"/>
      <c r="N17" s="101"/>
      <c r="O17" s="101"/>
      <c r="P17" s="101"/>
      <c r="Q17" s="101"/>
      <c r="R17" s="13"/>
      <c r="S17" s="36"/>
      <c r="W17" s="13"/>
      <c r="X17" s="45"/>
    </row>
    <row r="18" spans="1:24" ht="12.75">
      <c r="A18" s="28" t="s">
        <v>19</v>
      </c>
      <c r="B18" s="34"/>
      <c r="C18" s="59"/>
      <c r="D18" s="13"/>
      <c r="E18" s="166"/>
      <c r="F18" s="13"/>
      <c r="G18" s="13"/>
      <c r="H18" s="13"/>
      <c r="I18" s="101"/>
      <c r="J18" s="101"/>
      <c r="K18" s="101"/>
      <c r="L18" s="101"/>
      <c r="M18" s="101"/>
      <c r="N18" s="101"/>
      <c r="O18" s="101"/>
      <c r="P18" s="101"/>
      <c r="Q18" s="101"/>
      <c r="R18" s="13"/>
      <c r="S18" s="36"/>
      <c r="W18" s="13"/>
      <c r="X18" s="45"/>
    </row>
    <row r="19" spans="1:24" ht="12.75">
      <c r="A19" s="28" t="s">
        <v>56</v>
      </c>
      <c r="B19" s="34"/>
      <c r="C19" s="59"/>
      <c r="D19" s="13"/>
      <c r="E19" s="166"/>
      <c r="F19" s="13"/>
      <c r="G19" s="13"/>
      <c r="H19" s="13"/>
      <c r="I19" s="101"/>
      <c r="J19" s="101"/>
      <c r="K19" s="101"/>
      <c r="L19" s="101"/>
      <c r="M19" s="101"/>
      <c r="N19" s="101"/>
      <c r="O19" s="101"/>
      <c r="P19" s="101"/>
      <c r="Q19" s="101"/>
      <c r="R19" s="13"/>
      <c r="S19" s="36"/>
      <c r="W19" s="13"/>
      <c r="X19" s="45"/>
    </row>
    <row r="20" spans="1:24" ht="12.75">
      <c r="A20" s="28" t="s">
        <v>57</v>
      </c>
      <c r="B20" s="34"/>
      <c r="C20" s="59"/>
      <c r="D20" s="13"/>
      <c r="E20" s="166"/>
      <c r="F20" s="13"/>
      <c r="G20" s="13"/>
      <c r="H20" s="13"/>
      <c r="I20" s="101"/>
      <c r="J20" s="101"/>
      <c r="K20" s="101"/>
      <c r="L20" s="101"/>
      <c r="M20" s="101"/>
      <c r="N20" s="101"/>
      <c r="O20" s="101"/>
      <c r="P20" s="101"/>
      <c r="Q20" s="101"/>
      <c r="R20" s="13"/>
      <c r="S20" s="36"/>
      <c r="W20" s="13"/>
      <c r="X20" s="45"/>
    </row>
    <row r="21" spans="1:24" ht="12.75">
      <c r="A21" s="28" t="s">
        <v>35</v>
      </c>
      <c r="B21" s="34"/>
      <c r="C21" s="59"/>
      <c r="D21" s="13"/>
      <c r="E21" s="166"/>
      <c r="F21" s="13"/>
      <c r="G21" s="13"/>
      <c r="H21" s="13"/>
      <c r="I21" s="101"/>
      <c r="J21" s="101"/>
      <c r="K21" s="101"/>
      <c r="L21" s="101"/>
      <c r="M21" s="101"/>
      <c r="N21" s="101"/>
      <c r="O21" s="101"/>
      <c r="P21" s="101"/>
      <c r="Q21" s="101"/>
      <c r="R21" s="13"/>
      <c r="S21" s="36"/>
      <c r="W21" s="13"/>
      <c r="X21" s="45"/>
    </row>
    <row r="22" spans="1:24" ht="12.75">
      <c r="A22" s="28" t="s">
        <v>21</v>
      </c>
      <c r="B22" s="34"/>
      <c r="C22" s="59"/>
      <c r="D22" s="13"/>
      <c r="E22" s="166"/>
      <c r="F22" s="13"/>
      <c r="G22" s="13"/>
      <c r="H22" s="13"/>
      <c r="I22" s="101"/>
      <c r="J22" s="101"/>
      <c r="K22" s="101"/>
      <c r="L22" s="101"/>
      <c r="M22" s="101"/>
      <c r="N22" s="101"/>
      <c r="O22" s="101"/>
      <c r="P22" s="101"/>
      <c r="Q22" s="101"/>
      <c r="R22" s="13"/>
      <c r="S22" s="36"/>
      <c r="W22" s="13"/>
      <c r="X22" s="45"/>
    </row>
    <row r="23" spans="1:24" ht="12.75">
      <c r="A23" s="28" t="s">
        <v>58</v>
      </c>
      <c r="B23" s="34"/>
      <c r="C23" s="59"/>
      <c r="D23" s="13"/>
      <c r="E23" s="166"/>
      <c r="F23" s="13"/>
      <c r="G23" s="13"/>
      <c r="H23" s="13"/>
      <c r="I23" s="101"/>
      <c r="J23" s="101"/>
      <c r="K23" s="101"/>
      <c r="L23" s="101"/>
      <c r="M23" s="101"/>
      <c r="N23" s="101"/>
      <c r="O23" s="101"/>
      <c r="P23" s="101"/>
      <c r="Q23" s="101"/>
      <c r="R23" s="13"/>
      <c r="S23" s="36"/>
      <c r="W23" s="13"/>
      <c r="X23" s="45"/>
    </row>
    <row r="24" spans="1:24" ht="12.75">
      <c r="A24" s="28" t="s">
        <v>59</v>
      </c>
      <c r="B24" s="34"/>
      <c r="C24" s="59"/>
      <c r="D24" s="13"/>
      <c r="E24" s="166"/>
      <c r="F24" s="13"/>
      <c r="G24" s="13"/>
      <c r="H24" s="13"/>
      <c r="I24" s="101"/>
      <c r="J24" s="101"/>
      <c r="K24" s="101"/>
      <c r="L24" s="101"/>
      <c r="M24" s="101"/>
      <c r="N24" s="101"/>
      <c r="O24" s="101"/>
      <c r="P24" s="101"/>
      <c r="Q24" s="101"/>
      <c r="R24" s="13"/>
      <c r="S24" s="36"/>
      <c r="W24" s="13"/>
      <c r="X24" s="45"/>
    </row>
    <row r="25" spans="1:19" ht="13.5" thickBot="1">
      <c r="A25" s="30" t="s">
        <v>60</v>
      </c>
      <c r="B25" s="35"/>
      <c r="C25" s="59"/>
      <c r="D25" s="15"/>
      <c r="E25" s="167"/>
      <c r="F25" s="15"/>
      <c r="G25" s="15"/>
      <c r="H25" s="15"/>
      <c r="I25" s="102"/>
      <c r="J25" s="102"/>
      <c r="K25" s="102"/>
      <c r="L25" s="102"/>
      <c r="M25" s="102"/>
      <c r="N25" s="102"/>
      <c r="O25" s="102"/>
      <c r="P25" s="102"/>
      <c r="Q25" s="102"/>
      <c r="R25" s="15"/>
      <c r="S25" s="38"/>
    </row>
    <row r="26" spans="1:19" s="9" customFormat="1" ht="13.5" thickBot="1">
      <c r="A26" s="44" t="s">
        <v>23</v>
      </c>
      <c r="B26" s="40"/>
      <c r="C26" s="80"/>
      <c r="D26" s="41"/>
      <c r="E26" s="164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>
        <f>SUM(P2:P24)</f>
        <v>0</v>
      </c>
      <c r="Q26" s="41">
        <f>SUM(Q2:Q24)</f>
        <v>0</v>
      </c>
      <c r="R26" s="41">
        <f>SUM(R2:R24)</f>
        <v>0</v>
      </c>
      <c r="S26" s="42">
        <f>SUM(S2:S24)</f>
        <v>0</v>
      </c>
    </row>
    <row r="27" spans="3:17" s="9" customFormat="1" ht="12.75">
      <c r="C27" s="43"/>
      <c r="D27" s="43"/>
      <c r="E27" s="43"/>
      <c r="F27" s="43"/>
      <c r="G27" s="43"/>
      <c r="H27" s="43"/>
      <c r="I27" s="43"/>
      <c r="J27" s="12"/>
      <c r="K27" s="12"/>
      <c r="L27" s="12"/>
      <c r="M27" s="12"/>
      <c r="N27" s="12"/>
      <c r="O27" s="12"/>
      <c r="P27" s="12"/>
      <c r="Q27" s="12"/>
    </row>
    <row r="28" spans="2:17" s="9" customFormat="1" ht="13.5" thickBot="1">
      <c r="B28" s="43"/>
      <c r="C28" s="43"/>
      <c r="D28" s="43"/>
      <c r="E28" s="43"/>
      <c r="F28" s="43"/>
      <c r="G28" s="43"/>
      <c r="H28" s="43"/>
      <c r="I28" s="43"/>
      <c r="J28" s="12"/>
      <c r="K28" s="12"/>
      <c r="L28" s="12"/>
      <c r="M28" s="12"/>
      <c r="N28" s="12"/>
      <c r="O28" s="12"/>
      <c r="P28" s="12"/>
      <c r="Q28" s="12"/>
    </row>
    <row r="29" spans="1:19" s="16" customFormat="1" ht="13.5" thickBot="1">
      <c r="A29" s="31" t="s">
        <v>25</v>
      </c>
      <c r="B29" s="151" t="s">
        <v>168</v>
      </c>
      <c r="C29" s="156" t="s">
        <v>169</v>
      </c>
      <c r="D29" s="153" t="s">
        <v>166</v>
      </c>
      <c r="E29" s="165">
        <v>44378</v>
      </c>
      <c r="F29" s="146">
        <v>44013</v>
      </c>
      <c r="G29" s="146">
        <v>43647</v>
      </c>
      <c r="H29" s="146">
        <v>43282</v>
      </c>
      <c r="I29" s="32">
        <v>42917</v>
      </c>
      <c r="J29" s="32">
        <v>42552</v>
      </c>
      <c r="K29" s="32">
        <v>42186</v>
      </c>
      <c r="L29" s="32">
        <v>41821</v>
      </c>
      <c r="M29" s="32">
        <v>41456</v>
      </c>
      <c r="N29" s="32">
        <v>41091</v>
      </c>
      <c r="O29" s="32">
        <v>40725</v>
      </c>
      <c r="P29" s="32">
        <v>40360</v>
      </c>
      <c r="Q29" s="32">
        <v>39995</v>
      </c>
      <c r="R29" s="32">
        <v>39630</v>
      </c>
      <c r="S29" s="33">
        <v>39264</v>
      </c>
    </row>
    <row r="30" spans="1:19" ht="12.75">
      <c r="A30" s="27" t="s">
        <v>42</v>
      </c>
      <c r="B30" s="34">
        <f>(E30-F30)/F30</f>
        <v>-0.2078434461326956</v>
      </c>
      <c r="C30" s="59">
        <f>E30-'[1]US'!E30</f>
        <v>-10422.52</v>
      </c>
      <c r="D30" s="13">
        <f>F30-'[1]US'!F30</f>
        <v>-12501.740000000002</v>
      </c>
      <c r="E30" s="166">
        <v>6637.86</v>
      </c>
      <c r="F30" s="13">
        <v>8379.48</v>
      </c>
      <c r="G30" s="13">
        <v>11951</v>
      </c>
      <c r="H30" s="13">
        <v>4999</v>
      </c>
      <c r="I30" s="13">
        <v>10316.08</v>
      </c>
      <c r="J30" s="13">
        <v>5059</v>
      </c>
      <c r="K30" s="13">
        <v>10784</v>
      </c>
      <c r="L30" s="13">
        <v>5669.98</v>
      </c>
      <c r="M30" s="13">
        <v>4374.18</v>
      </c>
      <c r="N30" s="13">
        <v>7762.42</v>
      </c>
      <c r="O30" s="13">
        <v>10759.5</v>
      </c>
      <c r="P30" s="13">
        <v>6544.42</v>
      </c>
      <c r="Q30" s="13">
        <v>6651</v>
      </c>
      <c r="R30" s="13">
        <v>3381</v>
      </c>
      <c r="S30" s="36">
        <v>4144</v>
      </c>
    </row>
    <row r="31" spans="1:19" ht="12.75">
      <c r="A31" s="27" t="s">
        <v>43</v>
      </c>
      <c r="B31" s="34">
        <f>(E31-F31)/F31</f>
        <v>-1</v>
      </c>
      <c r="C31" s="59">
        <f>E31-'[1]US'!E31</f>
        <v>-234.3</v>
      </c>
      <c r="D31" s="13">
        <f>F31-'[1]US'!F31</f>
        <v>-74.98</v>
      </c>
      <c r="E31" s="166">
        <v>0</v>
      </c>
      <c r="F31" s="13">
        <v>2.06</v>
      </c>
      <c r="G31" s="13">
        <v>33</v>
      </c>
      <c r="H31" s="13">
        <v>4.06</v>
      </c>
      <c r="I31" s="13">
        <v>1.7</v>
      </c>
      <c r="J31" s="13">
        <v>115</v>
      </c>
      <c r="K31" s="13">
        <v>0</v>
      </c>
      <c r="L31" s="13">
        <v>0</v>
      </c>
      <c r="M31" s="13">
        <v>0</v>
      </c>
      <c r="N31" s="13">
        <v>0.78</v>
      </c>
      <c r="O31" s="13">
        <v>0</v>
      </c>
      <c r="P31" s="13">
        <v>0</v>
      </c>
      <c r="Q31" s="13">
        <v>1</v>
      </c>
      <c r="R31" s="13">
        <v>3</v>
      </c>
      <c r="S31" s="36">
        <v>0</v>
      </c>
    </row>
    <row r="32" spans="1:19" ht="12.75">
      <c r="A32" s="27" t="s">
        <v>44</v>
      </c>
      <c r="B32" s="34">
        <f>(E32-F32)/F32</f>
        <v>-0.6275070183869091</v>
      </c>
      <c r="C32" s="59">
        <f>E32-'[1]US'!E32</f>
        <v>-790.0800000000002</v>
      </c>
      <c r="D32" s="13">
        <f>F32-'[1]US'!F32</f>
        <v>-1947.6000000000001</v>
      </c>
      <c r="E32" s="166">
        <v>294.56</v>
      </c>
      <c r="F32" s="13">
        <v>790.78</v>
      </c>
      <c r="G32" s="13">
        <v>978</v>
      </c>
      <c r="H32" s="13">
        <v>174.88</v>
      </c>
      <c r="I32" s="13">
        <v>928.24</v>
      </c>
      <c r="J32" s="13">
        <v>53</v>
      </c>
      <c r="K32" s="13">
        <v>844</v>
      </c>
      <c r="L32" s="13">
        <v>76.66</v>
      </c>
      <c r="M32" s="13">
        <v>0.8</v>
      </c>
      <c r="N32" s="13">
        <v>368.16</v>
      </c>
      <c r="O32" s="13">
        <v>200.12</v>
      </c>
      <c r="P32" s="13">
        <v>3</v>
      </c>
      <c r="Q32" s="13">
        <v>616</v>
      </c>
      <c r="R32" s="13">
        <v>0</v>
      </c>
      <c r="S32" s="36">
        <v>4</v>
      </c>
    </row>
    <row r="33" spans="1:19" ht="12.75">
      <c r="A33" s="27" t="s">
        <v>45</v>
      </c>
      <c r="B33" s="34"/>
      <c r="C33" s="59">
        <f>E33-'[1]US'!E33</f>
        <v>0</v>
      </c>
      <c r="D33" s="13">
        <f>F33-'[1]US'!F33</f>
        <v>0</v>
      </c>
      <c r="E33" s="166"/>
      <c r="F33" s="13"/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36">
        <v>0</v>
      </c>
    </row>
    <row r="34" spans="1:19" ht="12.75">
      <c r="A34" s="53" t="s">
        <v>156</v>
      </c>
      <c r="B34" s="34"/>
      <c r="C34" s="59">
        <f>E34-'[1]US'!E34</f>
        <v>0</v>
      </c>
      <c r="D34" s="13">
        <f>F34-'[1]US'!F34</f>
        <v>0</v>
      </c>
      <c r="E34" s="166"/>
      <c r="F34" s="13"/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/>
      <c r="P34" s="13"/>
      <c r="Q34" s="13"/>
      <c r="R34" s="13"/>
      <c r="S34" s="36"/>
    </row>
    <row r="35" spans="1:19" ht="12.75">
      <c r="A35" s="27" t="s">
        <v>46</v>
      </c>
      <c r="B35" s="34"/>
      <c r="C35" s="59">
        <f>E35-'[1]US'!E35</f>
        <v>0</v>
      </c>
      <c r="D35" s="13">
        <f>F35-'[1]US'!F35</f>
        <v>0</v>
      </c>
      <c r="E35" s="166"/>
      <c r="F35" s="13"/>
      <c r="G35" s="13"/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36">
        <v>0</v>
      </c>
    </row>
    <row r="36" spans="1:19" ht="12.75">
      <c r="A36" s="27" t="s">
        <v>164</v>
      </c>
      <c r="B36" s="34"/>
      <c r="C36" s="59">
        <f>E36-'[1]US'!E36</f>
        <v>0</v>
      </c>
      <c r="D36" s="13">
        <f>F36-'[1]US'!F36</f>
        <v>0</v>
      </c>
      <c r="E36" s="166"/>
      <c r="F36" s="13"/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36">
        <v>0</v>
      </c>
    </row>
    <row r="37" spans="1:19" ht="12.75">
      <c r="A37" s="27" t="s">
        <v>47</v>
      </c>
      <c r="B37" s="34"/>
      <c r="C37" s="59">
        <f>E37-'[1]US'!E37</f>
        <v>0</v>
      </c>
      <c r="D37" s="13">
        <f>F37-'[1]US'!F37</f>
        <v>0</v>
      </c>
      <c r="E37" s="166"/>
      <c r="F37" s="13"/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36">
        <v>0</v>
      </c>
    </row>
    <row r="38" spans="1:19" ht="12.75">
      <c r="A38" s="27" t="s">
        <v>49</v>
      </c>
      <c r="B38" s="34"/>
      <c r="C38" s="59">
        <f>E38-'[1]US'!E38</f>
        <v>0</v>
      </c>
      <c r="D38" s="13">
        <f>F38-'[1]US'!F38</f>
        <v>0</v>
      </c>
      <c r="E38" s="166"/>
      <c r="F38" s="13"/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36">
        <v>0</v>
      </c>
    </row>
    <row r="39" spans="1:19" ht="13.5" thickBot="1">
      <c r="A39" s="37" t="s">
        <v>48</v>
      </c>
      <c r="B39" s="35"/>
      <c r="C39" s="60">
        <f>E39-'[1]US'!E39</f>
        <v>0</v>
      </c>
      <c r="D39" s="15">
        <f>F39-'[1]US'!F39</f>
        <v>0</v>
      </c>
      <c r="E39" s="167"/>
      <c r="F39" s="15"/>
      <c r="G39" s="15">
        <v>0</v>
      </c>
      <c r="H39" s="15">
        <v>0</v>
      </c>
      <c r="I39" s="102">
        <v>0</v>
      </c>
      <c r="J39" s="15">
        <v>0</v>
      </c>
      <c r="K39" s="15">
        <v>0</v>
      </c>
      <c r="L39" s="15">
        <v>0</v>
      </c>
      <c r="M39" s="15">
        <v>0</v>
      </c>
      <c r="N39" s="15">
        <v>0</v>
      </c>
      <c r="O39" s="15">
        <v>0</v>
      </c>
      <c r="P39" s="15"/>
      <c r="Q39" s="15"/>
      <c r="R39" s="15"/>
      <c r="S39" s="38"/>
    </row>
    <row r="40" spans="1:19" ht="13.5" thickBot="1">
      <c r="A40" s="39" t="s">
        <v>23</v>
      </c>
      <c r="B40" s="40">
        <f>(E40-F40)/F40</f>
        <v>-0.2442021211645472</v>
      </c>
      <c r="C40" s="61">
        <f>E40-'[1]US'!E40</f>
        <v>-11446.9</v>
      </c>
      <c r="D40" s="41">
        <f>F40-'[1]US'!F40</f>
        <v>-14524.320000000003</v>
      </c>
      <c r="E40" s="164">
        <f>SUM(E30:E39)</f>
        <v>6932.42</v>
      </c>
      <c r="F40" s="41">
        <f>SUM(F30:F39)</f>
        <v>9172.32</v>
      </c>
      <c r="G40" s="41">
        <f>SUM(G30:G39)</f>
        <v>12962</v>
      </c>
      <c r="H40" s="41">
        <f aca="true" t="shared" si="0" ref="H40:M40">SUM(H30:H39)</f>
        <v>5177.9400000000005</v>
      </c>
      <c r="I40" s="41">
        <f t="shared" si="0"/>
        <v>11246.02</v>
      </c>
      <c r="J40" s="41">
        <f t="shared" si="0"/>
        <v>5227</v>
      </c>
      <c r="K40" s="41">
        <f t="shared" si="0"/>
        <v>11628</v>
      </c>
      <c r="L40" s="41">
        <f t="shared" si="0"/>
        <v>5746.639999999999</v>
      </c>
      <c r="M40" s="41">
        <f t="shared" si="0"/>
        <v>4374.9800000000005</v>
      </c>
      <c r="N40" s="41">
        <f aca="true" t="shared" si="1" ref="N40:S40">SUM(N30:N39)</f>
        <v>8131.36</v>
      </c>
      <c r="O40" s="41">
        <f t="shared" si="1"/>
        <v>10959.62</v>
      </c>
      <c r="P40" s="41">
        <f t="shared" si="1"/>
        <v>6547.42</v>
      </c>
      <c r="Q40" s="41">
        <f t="shared" si="1"/>
        <v>7268</v>
      </c>
      <c r="R40" s="41">
        <f t="shared" si="1"/>
        <v>3384</v>
      </c>
      <c r="S40" s="119">
        <f t="shared" si="1"/>
        <v>4148</v>
      </c>
    </row>
    <row r="47" spans="18:20" ht="18">
      <c r="R47" s="5"/>
      <c r="S47" s="1"/>
      <c r="T47" s="1"/>
    </row>
    <row r="48" spans="18:20" ht="18">
      <c r="R48" s="5"/>
      <c r="S48" s="1"/>
      <c r="T48" s="1"/>
    </row>
    <row r="49" spans="18:20" ht="18">
      <c r="R49" s="5"/>
      <c r="S49" s="1"/>
      <c r="T49" s="1"/>
    </row>
    <row r="50" spans="18:20" ht="18">
      <c r="R50" s="5"/>
      <c r="S50" s="1"/>
      <c r="T50" s="1"/>
    </row>
    <row r="51" spans="18:20" ht="18">
      <c r="R51" s="5"/>
      <c r="S51" s="1"/>
      <c r="T51" s="1"/>
    </row>
    <row r="52" spans="18:20" ht="18">
      <c r="R52" s="5"/>
      <c r="S52" s="1"/>
      <c r="T52" s="1"/>
    </row>
    <row r="53" spans="18:20" ht="18">
      <c r="R53" s="5"/>
      <c r="S53" s="1"/>
      <c r="T53" s="1"/>
    </row>
    <row r="54" spans="18:20" ht="18">
      <c r="R54" s="5"/>
      <c r="S54" s="1"/>
      <c r="T54" s="1"/>
    </row>
    <row r="55" spans="18:20" ht="18">
      <c r="R55" s="5"/>
      <c r="S55" s="1"/>
      <c r="T55" s="1"/>
    </row>
    <row r="56" spans="18:20" ht="18">
      <c r="R56" s="5"/>
      <c r="S56" s="1"/>
      <c r="T56" s="1"/>
    </row>
    <row r="57" spans="18:20" ht="18">
      <c r="R57" s="6"/>
      <c r="S57" s="1"/>
      <c r="T57" s="1"/>
    </row>
    <row r="58" spans="18:20" ht="18">
      <c r="R58" s="7"/>
      <c r="S58" s="2"/>
      <c r="T58" s="2"/>
    </row>
  </sheetData>
  <sheetProtection/>
  <printOptions/>
  <pageMargins left="0.75" right="0.75" top="1" bottom="1" header="0.5" footer="0.5"/>
  <pageSetup horizontalDpi="600" verticalDpi="600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tabSelected="1" zoomScalePageLayoutView="0" workbookViewId="0" topLeftCell="A1">
      <selection activeCell="E37" sqref="E37"/>
    </sheetView>
  </sheetViews>
  <sheetFormatPr defaultColWidth="8.8515625" defaultRowHeight="12.75"/>
  <cols>
    <col min="1" max="1" width="21.7109375" style="0" customWidth="1"/>
    <col min="2" max="2" width="10.7109375" style="16" customWidth="1"/>
    <col min="3" max="3" width="11.7109375" style="16" customWidth="1"/>
    <col min="4" max="8" width="11.8515625" style="12" customWidth="1"/>
    <col min="9" max="17" width="10.28125" style="12" customWidth="1"/>
    <col min="18" max="19" width="10.28125" style="0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21" ht="12.75">
      <c r="A2" s="27" t="s">
        <v>8</v>
      </c>
      <c r="B2" s="34">
        <f>(E2-F2)/F2</f>
        <v>1.0122471416007033</v>
      </c>
      <c r="C2" s="59">
        <f>E2-'[1]EU - country'!E2</f>
        <v>-10923.250000000004</v>
      </c>
      <c r="D2" s="13">
        <f>F2-'[1]EU - country'!F2</f>
        <v>-8854.430000000004</v>
      </c>
      <c r="E2" s="166">
        <f>Austria!E$21</f>
        <v>22879.249999999996</v>
      </c>
      <c r="F2" s="13">
        <f>Austria!F$21</f>
        <v>11370</v>
      </c>
      <c r="G2" s="13">
        <f>Austria!G$21</f>
        <v>33584</v>
      </c>
      <c r="H2" s="13">
        <f>Austria!H$21</f>
        <v>5029</v>
      </c>
      <c r="I2" s="13">
        <f>Austria!I$21</f>
        <v>3767</v>
      </c>
      <c r="J2" s="13">
        <f>Austria!J$21</f>
        <v>29928</v>
      </c>
      <c r="K2" s="13">
        <f>Austria!K$21</f>
        <v>22144</v>
      </c>
      <c r="L2" s="13">
        <f>Austria!L$21</f>
        <v>32254</v>
      </c>
      <c r="M2" s="13">
        <f>Austria!M$21</f>
        <v>16263</v>
      </c>
      <c r="N2" s="13">
        <f>Austria!N$21</f>
        <v>24449</v>
      </c>
      <c r="O2" s="13">
        <f>Austria!O$21</f>
        <v>19336</v>
      </c>
      <c r="P2" s="13">
        <f>Austria!P$21</f>
        <v>24137</v>
      </c>
      <c r="Q2" s="13">
        <f>Austria!Q$21</f>
        <v>32190</v>
      </c>
      <c r="R2" s="13">
        <f>Austria!R$21</f>
        <v>13737</v>
      </c>
      <c r="S2" s="46">
        <f>Austria!S$21</f>
        <v>15849</v>
      </c>
      <c r="U2" s="3"/>
    </row>
    <row r="3" spans="1:19" ht="12.75">
      <c r="A3" s="27" t="s">
        <v>0</v>
      </c>
      <c r="B3" s="34">
        <f aca="true" t="shared" si="0" ref="B3:B15">(E3-F3)/F3</f>
        <v>-0.3060009356526177</v>
      </c>
      <c r="C3" s="59">
        <f>E3-'[1]EU - country'!E3</f>
        <v>-7219</v>
      </c>
      <c r="D3" s="13">
        <f>F3-'[1]EU - country'!F3</f>
        <v>-26102</v>
      </c>
      <c r="E3" s="166">
        <f>Belgium!E$10</f>
        <v>16318</v>
      </c>
      <c r="F3" s="13">
        <f>Belgium!F$10</f>
        <v>23513</v>
      </c>
      <c r="G3" s="13">
        <f>Belgium!G$10</f>
        <v>25659</v>
      </c>
      <c r="H3" s="13">
        <f>Belgium!H$10</f>
        <v>642</v>
      </c>
      <c r="I3" s="13">
        <f>Belgium!I$10</f>
        <v>7720</v>
      </c>
      <c r="J3" s="13">
        <f>Belgium!J$10</f>
        <v>18167</v>
      </c>
      <c r="K3" s="13">
        <f>Belgium!K$10</f>
        <v>33002</v>
      </c>
      <c r="L3" s="13">
        <f>Belgium!L$10</f>
        <v>12489</v>
      </c>
      <c r="M3" s="13">
        <f>Belgium!M$10</f>
        <v>4437</v>
      </c>
      <c r="N3" s="13">
        <f>Belgium!N$10</f>
        <v>8350</v>
      </c>
      <c r="O3" s="13">
        <f>Belgium!O$10</f>
        <v>23499</v>
      </c>
      <c r="P3" s="13">
        <f>Belgium!P$10</f>
        <v>47868</v>
      </c>
      <c r="Q3" s="13">
        <f>Belgium!Q$10</f>
        <v>74000</v>
      </c>
      <c r="R3" s="13">
        <f>Belgium!R$10</f>
        <v>89500</v>
      </c>
      <c r="S3" s="46">
        <f>Belgium!S$10</f>
        <v>47500</v>
      </c>
    </row>
    <row r="4" spans="1:21" ht="12.75">
      <c r="A4" s="27" t="s">
        <v>31</v>
      </c>
      <c r="B4" s="34"/>
      <c r="C4" s="59">
        <f>E4-'[1]EU - country'!E4</f>
        <v>-7733</v>
      </c>
      <c r="D4" s="13">
        <f>F4-'[1]EU - country'!F4</f>
        <v>-4630</v>
      </c>
      <c r="E4" s="166">
        <f>'Czech Republic'!E$12</f>
        <v>0</v>
      </c>
      <c r="F4" s="13">
        <f>'Czech Republic'!F$12</f>
        <v>0</v>
      </c>
      <c r="G4" s="13">
        <f>'Czech Republic'!G$12</f>
        <v>5529</v>
      </c>
      <c r="H4" s="13">
        <f>'Czech Republic'!H$12</f>
        <v>0</v>
      </c>
      <c r="I4" s="13">
        <f>'Czech Republic'!I$12</f>
        <v>0</v>
      </c>
      <c r="J4" s="13">
        <f>'Czech Republic'!J$12</f>
        <v>0</v>
      </c>
      <c r="K4" s="13">
        <f>'Czech Republic'!K$12</f>
        <v>0</v>
      </c>
      <c r="L4" s="13">
        <f>'Czech Republic'!L$12</f>
        <v>0</v>
      </c>
      <c r="M4" s="13">
        <f>'Czech Republic'!M$12</f>
        <v>0</v>
      </c>
      <c r="N4" s="13">
        <f>'Czech Republic'!N$12</f>
        <v>0</v>
      </c>
      <c r="O4" s="13">
        <f>'Czech Republic'!O$12</f>
        <v>0</v>
      </c>
      <c r="P4" s="13">
        <f>'Czech Republic'!P$12</f>
        <v>0</v>
      </c>
      <c r="Q4" s="13">
        <f>'Czech Republic'!Q$12</f>
        <v>0</v>
      </c>
      <c r="R4" s="13">
        <f>'Czech Republic'!R$12</f>
        <v>0</v>
      </c>
      <c r="S4" s="46">
        <f>'Czech Republic'!S$12</f>
        <v>0</v>
      </c>
      <c r="U4" s="3"/>
    </row>
    <row r="5" spans="1:21" ht="12.75">
      <c r="A5" s="27" t="s">
        <v>41</v>
      </c>
      <c r="B5" s="34"/>
      <c r="C5" s="59">
        <f>E5-'[1]EU - country'!E5</f>
        <v>0</v>
      </c>
      <c r="D5" s="13">
        <f>F5-'[1]EU - country'!F5</f>
        <v>0</v>
      </c>
      <c r="E5" s="166">
        <f>Denmark!E$19</f>
        <v>0</v>
      </c>
      <c r="F5" s="13">
        <f>Denmark!F$19</f>
        <v>0</v>
      </c>
      <c r="G5" s="13">
        <f>Denmark!G$19</f>
        <v>660</v>
      </c>
      <c r="H5" s="13">
        <f>Denmark!H$19</f>
        <v>0</v>
      </c>
      <c r="I5" s="13">
        <f>Denmark!I$19</f>
        <v>0</v>
      </c>
      <c r="J5" s="13">
        <f>Denmark!J$19</f>
        <v>178</v>
      </c>
      <c r="K5" s="13">
        <f>Denmark!K$19</f>
        <v>0</v>
      </c>
      <c r="L5" s="13">
        <f>Denmark!L$19</f>
        <v>0</v>
      </c>
      <c r="M5" s="13">
        <f>Denmark!M$19</f>
        <v>0</v>
      </c>
      <c r="N5" s="13">
        <f>Denmark!N$19</f>
        <v>0</v>
      </c>
      <c r="O5" s="13">
        <f>Denmark!O$19</f>
        <v>0</v>
      </c>
      <c r="P5" s="13">
        <f>Denmark!P$19</f>
        <v>0</v>
      </c>
      <c r="Q5" s="13">
        <f>Denmark!Q$19</f>
        <v>0</v>
      </c>
      <c r="R5" s="13">
        <f>Denmark!R$19</f>
        <v>0</v>
      </c>
      <c r="S5" s="46">
        <f>Denmark!S$19</f>
        <v>0</v>
      </c>
      <c r="U5" s="3"/>
    </row>
    <row r="6" spans="1:21" ht="15">
      <c r="A6" s="53" t="s">
        <v>135</v>
      </c>
      <c r="B6" s="34">
        <f t="shared" si="0"/>
        <v>-0.4128688168104928</v>
      </c>
      <c r="C6" s="59">
        <f>E6-'[1]EU - country'!E6</f>
        <v>-36419</v>
      </c>
      <c r="D6" s="13">
        <f>F6-'[1]EU - country'!F6</f>
        <v>-65820</v>
      </c>
      <c r="E6" s="166">
        <f>France!E$26</f>
        <v>51300</v>
      </c>
      <c r="F6" s="13">
        <f>France!F$26</f>
        <v>87374</v>
      </c>
      <c r="G6" s="13">
        <f>France!G$26</f>
        <v>69234</v>
      </c>
      <c r="H6" s="13">
        <f>France!H$26</f>
        <v>37794</v>
      </c>
      <c r="I6" s="83">
        <f>France!I$26</f>
        <v>80829</v>
      </c>
      <c r="J6" s="83">
        <f>France!J$26</f>
        <v>55607</v>
      </c>
      <c r="K6" s="83">
        <f>France!K$26</f>
        <v>52420</v>
      </c>
      <c r="L6" s="83">
        <f>France!L$26</f>
        <v>93988</v>
      </c>
      <c r="M6" s="83">
        <f>France!M$26</f>
        <v>12048</v>
      </c>
      <c r="N6" s="83">
        <f>France!N$26</f>
        <v>50464</v>
      </c>
      <c r="O6" s="83">
        <f>France!O$26</f>
        <v>44534</v>
      </c>
      <c r="P6" s="83">
        <f>France!P$26</f>
        <v>41995</v>
      </c>
      <c r="Q6" s="126"/>
      <c r="R6" s="126"/>
      <c r="S6" s="96"/>
      <c r="U6" s="3"/>
    </row>
    <row r="7" spans="1:21" ht="12.75">
      <c r="A7" s="27" t="s">
        <v>28</v>
      </c>
      <c r="B7" s="34">
        <f t="shared" si="0"/>
        <v>0.7138139222870117</v>
      </c>
      <c r="C7" s="59">
        <f>E7-'[1]EU - country'!E7</f>
        <v>-27365</v>
      </c>
      <c r="D7" s="13">
        <f>F7-'[1]EU - country'!F7</f>
        <v>-18506</v>
      </c>
      <c r="E7" s="166">
        <f>Germany!E$21</f>
        <v>33212</v>
      </c>
      <c r="F7" s="13">
        <f>Germany!F$21</f>
        <v>19379</v>
      </c>
      <c r="G7" s="13">
        <f>Germany!G$21</f>
        <v>59280</v>
      </c>
      <c r="H7" s="13">
        <f>Germany!H$21</f>
        <v>10472</v>
      </c>
      <c r="I7" s="13">
        <f>Germany!I$21</f>
        <v>46084</v>
      </c>
      <c r="J7" s="13">
        <f>Germany!J$21</f>
        <v>40557</v>
      </c>
      <c r="K7" s="13">
        <f>Germany!K$21</f>
        <v>34582</v>
      </c>
      <c r="L7" s="13">
        <f>Germany!L$21</f>
        <v>36681</v>
      </c>
      <c r="M7" s="13">
        <f>Germany!M$21</f>
        <v>25181</v>
      </c>
      <c r="N7" s="13">
        <f>Germany!N$21</f>
        <v>21197</v>
      </c>
      <c r="O7" s="13">
        <f>Germany!O$21</f>
        <v>11889</v>
      </c>
      <c r="P7" s="13">
        <f>Germany!P$21</f>
        <v>27497</v>
      </c>
      <c r="Q7" s="13">
        <f>Germany!Q$21</f>
        <v>29677</v>
      </c>
      <c r="R7" s="13">
        <f>Germany!R$21</f>
        <v>5975</v>
      </c>
      <c r="S7" s="46">
        <f>Germany!S$21</f>
        <v>15427</v>
      </c>
      <c r="U7" s="3"/>
    </row>
    <row r="8" spans="1:19" ht="12.75">
      <c r="A8" s="27" t="s">
        <v>16</v>
      </c>
      <c r="B8" s="34">
        <f t="shared" si="0"/>
        <v>0.2344334601087632</v>
      </c>
      <c r="C8" s="59">
        <f>E8-'[1]EU - country'!E8</f>
        <v>-101238.29809999996</v>
      </c>
      <c r="D8" s="13">
        <f>F8-'[1]EU - country'!F8</f>
        <v>-90372</v>
      </c>
      <c r="E8" s="166">
        <f>Italy!E$20</f>
        <v>143460.91900000002</v>
      </c>
      <c r="F8" s="13">
        <f>Italy!F$20</f>
        <v>116216</v>
      </c>
      <c r="G8" s="13">
        <f>Italy!G$20</f>
        <v>194426.6</v>
      </c>
      <c r="H8" s="13">
        <f>Italy!H$20</f>
        <v>23531.3</v>
      </c>
      <c r="I8" s="13">
        <f>Italy!I$20</f>
        <v>185629</v>
      </c>
      <c r="J8" s="13">
        <f>Italy!J$20</f>
        <v>147342.10000000003</v>
      </c>
      <c r="K8" s="13">
        <f>Italy!K$20</f>
        <v>137979</v>
      </c>
      <c r="L8" s="13">
        <f>Italy!L$20</f>
        <v>135365</v>
      </c>
      <c r="M8" s="13">
        <f>Italy!M$20</f>
        <v>65909</v>
      </c>
      <c r="N8" s="13">
        <f>Italy!N$20</f>
        <v>111938</v>
      </c>
      <c r="O8" s="13">
        <f>Italy!O$20</f>
        <v>93063</v>
      </c>
      <c r="P8" s="13">
        <f>Italy!P$20</f>
        <v>94860</v>
      </c>
      <c r="Q8" s="13">
        <f>Italy!Q$20</f>
        <v>122099</v>
      </c>
      <c r="R8" s="13">
        <f>Italy!R$20</f>
        <v>60218</v>
      </c>
      <c r="S8" s="46">
        <f>Italy!S$20</f>
        <v>62087</v>
      </c>
    </row>
    <row r="9" spans="1:21" ht="12.75">
      <c r="A9" s="53" t="s">
        <v>32</v>
      </c>
      <c r="B9" s="34">
        <f t="shared" si="0"/>
        <v>11.090909090909092</v>
      </c>
      <c r="C9" s="59">
        <f>E9-'[1]EU - country'!E9</f>
        <v>-104000</v>
      </c>
      <c r="D9" s="13">
        <f>F9-'[1]EU - country'!F9</f>
        <v>-47000</v>
      </c>
      <c r="E9" s="166">
        <f>Poland!E$18</f>
        <v>133000</v>
      </c>
      <c r="F9" s="13">
        <f>Poland!F$18</f>
        <v>11000</v>
      </c>
      <c r="G9" s="13">
        <f>Poland!G$18</f>
        <v>104000</v>
      </c>
      <c r="H9" s="13">
        <f>Poland!H$18</f>
        <v>46000</v>
      </c>
      <c r="I9" s="83">
        <f>Poland!I$18</f>
        <v>57000</v>
      </c>
      <c r="J9" s="83">
        <f>Poland!J$18</f>
        <v>59000</v>
      </c>
      <c r="K9" s="83">
        <f>Poland!K$18</f>
        <v>30000</v>
      </c>
      <c r="L9" s="83">
        <f>Poland!L$18</f>
        <v>37000</v>
      </c>
      <c r="M9" s="83">
        <f>Poland!M$18</f>
        <v>14000</v>
      </c>
      <c r="N9" s="83">
        <f>Poland!N$18</f>
        <v>11000</v>
      </c>
      <c r="O9" s="83">
        <f>Poland!O$18</f>
        <v>0</v>
      </c>
      <c r="P9" s="83">
        <f>Poland!P$18</f>
        <v>25000</v>
      </c>
      <c r="Q9" s="83">
        <f>Poland!Q$18</f>
        <v>5000</v>
      </c>
      <c r="R9" s="83">
        <f>Poland!R$18</f>
        <v>0</v>
      </c>
      <c r="S9" s="85">
        <f>Poland!S$18</f>
        <v>0</v>
      </c>
      <c r="U9" s="3"/>
    </row>
    <row r="10" spans="1:21" ht="12.75">
      <c r="A10" s="27" t="s">
        <v>147</v>
      </c>
      <c r="B10" s="34"/>
      <c r="C10" s="59">
        <f>E10-'[1]EU - country'!E10</f>
        <v>0</v>
      </c>
      <c r="D10" s="13">
        <f>F10-'[1]EU - country'!F10</f>
        <v>0</v>
      </c>
      <c r="E10" s="166">
        <f>Portugal!E$17</f>
        <v>0</v>
      </c>
      <c r="F10" s="13">
        <f>Portugal!F$17</f>
        <v>0</v>
      </c>
      <c r="G10" s="13">
        <f>Portugal!G$17</f>
        <v>0</v>
      </c>
      <c r="H10" s="13">
        <f>Portugal!H$17</f>
        <v>0</v>
      </c>
      <c r="I10" s="13">
        <f>Portugal!I$17</f>
        <v>0</v>
      </c>
      <c r="J10" s="140">
        <f>Portugal!J$17</f>
        <v>0</v>
      </c>
      <c r="K10" s="140"/>
      <c r="L10" s="140"/>
      <c r="M10" s="140"/>
      <c r="N10" s="140"/>
      <c r="O10" s="140"/>
      <c r="P10" s="140"/>
      <c r="Q10" s="140"/>
      <c r="R10" s="140"/>
      <c r="S10" s="141"/>
      <c r="U10" s="3"/>
    </row>
    <row r="11" spans="1:21" ht="12.75">
      <c r="A11" s="27" t="s">
        <v>38</v>
      </c>
      <c r="B11" s="34">
        <f t="shared" si="0"/>
        <v>-0.36266685738118426</v>
      </c>
      <c r="C11" s="59">
        <f>E11-'[1]EU - country'!E11</f>
        <v>-15195.900150464506</v>
      </c>
      <c r="D11" s="13">
        <f>F11-'[1]EU - country'!F11</f>
        <v>-26071.79327964397</v>
      </c>
      <c r="E11" s="166">
        <f>Spain!E$8</f>
        <v>27662.099248421866</v>
      </c>
      <c r="F11" s="13">
        <f>Spain!F$8</f>
        <v>43402.88837758805</v>
      </c>
      <c r="G11" s="13">
        <f>Spain!G$8</f>
        <v>32988</v>
      </c>
      <c r="H11" s="13">
        <f>Spain!H$8</f>
        <v>15979</v>
      </c>
      <c r="I11" s="13">
        <f>Spain!I$8</f>
        <v>44398</v>
      </c>
      <c r="J11" s="13">
        <f>Spain!J$8</f>
        <v>17542</v>
      </c>
      <c r="K11" s="13">
        <f>Spain!K$8</f>
        <v>20107.58925449631</v>
      </c>
      <c r="L11" s="13">
        <f>Spain!L$8</f>
        <v>25260.365732307975</v>
      </c>
      <c r="M11" s="13">
        <f>Spain!M$8</f>
        <v>4822.152370444648</v>
      </c>
      <c r="N11" s="13">
        <f>Spain!N$8</f>
        <v>21580</v>
      </c>
      <c r="O11" s="13">
        <f>Spain!O$8</f>
        <v>8715.873107324705</v>
      </c>
      <c r="P11" s="13">
        <f>Spain!P$8</f>
        <v>11274.24831686095</v>
      </c>
      <c r="Q11" s="13">
        <f>Spain!Q$8</f>
        <v>29157</v>
      </c>
      <c r="R11" s="13">
        <f>Spain!R$8</f>
        <v>45862</v>
      </c>
      <c r="S11" s="46">
        <f>Spain!S$8</f>
        <v>40135</v>
      </c>
      <c r="U11" s="3"/>
    </row>
    <row r="12" spans="1:21" ht="12.75">
      <c r="A12" s="27" t="s">
        <v>61</v>
      </c>
      <c r="B12" s="34">
        <f t="shared" si="0"/>
        <v>0.5337569499602859</v>
      </c>
      <c r="C12" s="59">
        <f>E12-'[1]EU - country'!E12</f>
        <v>-6021</v>
      </c>
      <c r="D12" s="13">
        <f>F12-'[1]EU - country'!F12</f>
        <v>-5862</v>
      </c>
      <c r="E12" s="166">
        <f>Switzerland!E$19</f>
        <v>9655</v>
      </c>
      <c r="F12" s="13">
        <f>Switzerland!F$19</f>
        <v>6295</v>
      </c>
      <c r="G12" s="13">
        <f>Switzerland!G$19</f>
        <v>12583</v>
      </c>
      <c r="H12" s="13">
        <f>Switzerland!H$19</f>
        <v>1380</v>
      </c>
      <c r="I12" s="13">
        <f>Switzerland!I$19</f>
        <v>9115</v>
      </c>
      <c r="J12" s="13">
        <f>Switzerland!J$19</f>
        <v>6594</v>
      </c>
      <c r="K12" s="13">
        <f>Switzerland!K$19</f>
        <v>8320</v>
      </c>
      <c r="L12" s="13">
        <f>Switzerland!L$19</f>
        <v>9599</v>
      </c>
      <c r="M12" s="13">
        <f>Switzerland!M$19</f>
        <v>6224</v>
      </c>
      <c r="N12" s="13">
        <f>Switzerland!N$19</f>
        <v>9402</v>
      </c>
      <c r="O12" s="13">
        <f>Switzerland!O$19</f>
        <v>9646</v>
      </c>
      <c r="P12" s="13">
        <f>Switzerland!P$19</f>
        <v>9327</v>
      </c>
      <c r="Q12" s="13">
        <f>Switzerland!Q$19</f>
        <v>8272</v>
      </c>
      <c r="R12" s="13">
        <f>Switzerland!R$19</f>
        <v>5979</v>
      </c>
      <c r="S12" s="46">
        <f>Switzerland!S$19</f>
        <v>9898</v>
      </c>
      <c r="U12" s="3"/>
    </row>
    <row r="13" spans="1:19" ht="12.75">
      <c r="A13" s="27" t="s">
        <v>1</v>
      </c>
      <c r="B13" s="34">
        <f t="shared" si="0"/>
        <v>-0.1741432651118515</v>
      </c>
      <c r="C13" s="59">
        <f>E13-'[1]EU - country'!E13</f>
        <v>-12015</v>
      </c>
      <c r="D13" s="13">
        <f>F13-'[1]EU - country'!F13</f>
        <v>-20866</v>
      </c>
      <c r="E13" s="166">
        <f>Netherlands!E$8</f>
        <v>13881</v>
      </c>
      <c r="F13" s="13">
        <f>Netherlands!F$8</f>
        <v>16808</v>
      </c>
      <c r="G13" s="13">
        <f>Netherlands!G$8</f>
        <v>18515</v>
      </c>
      <c r="H13" s="13">
        <f>Netherlands!H$8</f>
        <v>8564</v>
      </c>
      <c r="I13" s="13">
        <f>Netherlands!I$8</f>
        <v>34900</v>
      </c>
      <c r="J13" s="13">
        <f>Netherlands!J$8</f>
        <v>29545</v>
      </c>
      <c r="K13" s="13">
        <f>Netherlands!K$8</f>
        <v>31322</v>
      </c>
      <c r="L13" s="13">
        <f>Netherlands!L$8</f>
        <v>24100</v>
      </c>
      <c r="M13" s="13">
        <f>Netherlands!M$8</f>
        <v>15000</v>
      </c>
      <c r="N13" s="13">
        <f>Netherlands!N$8</f>
        <v>26000</v>
      </c>
      <c r="O13" s="13">
        <f>Netherlands!O$8</f>
        <v>0</v>
      </c>
      <c r="P13" s="13">
        <f>Netherlands!P$8</f>
        <v>0</v>
      </c>
      <c r="Q13" s="13">
        <f>Netherlands!Q$8</f>
        <v>0</v>
      </c>
      <c r="R13" s="13">
        <f>Netherlands!R$8</f>
        <v>0</v>
      </c>
      <c r="S13" s="46">
        <f>Netherlands!S$8</f>
        <v>0</v>
      </c>
    </row>
    <row r="14" spans="1:19" ht="13.5" thickBot="1">
      <c r="A14" s="37" t="s">
        <v>36</v>
      </c>
      <c r="B14" s="35">
        <f t="shared" si="0"/>
        <v>0.08777852802160702</v>
      </c>
      <c r="C14" s="60">
        <f>E14-'[1]EU - country'!E14</f>
        <v>-3812</v>
      </c>
      <c r="D14" s="15">
        <f>F14-'[1]EU - country'!F14</f>
        <v>-3115</v>
      </c>
      <c r="E14" s="167">
        <f>UK!E$12</f>
        <v>4833</v>
      </c>
      <c r="F14" s="15">
        <f>UK!F$12</f>
        <v>4443</v>
      </c>
      <c r="G14" s="15">
        <f>UK!G$12</f>
        <v>4584</v>
      </c>
      <c r="H14" s="15">
        <f>UK!H$12</f>
        <v>3500</v>
      </c>
      <c r="I14" s="15">
        <f>UK!I$12</f>
        <v>0</v>
      </c>
      <c r="J14" s="15">
        <f>UK!J$12</f>
        <v>2180</v>
      </c>
      <c r="K14" s="15">
        <f>UK!K$12</f>
        <v>7000</v>
      </c>
      <c r="L14" s="15">
        <f>UK!L$12</f>
        <v>10200</v>
      </c>
      <c r="M14" s="15">
        <f>UK!M$12</f>
        <v>2000</v>
      </c>
      <c r="N14" s="15">
        <f>UK!N$12</f>
        <v>2000</v>
      </c>
      <c r="O14" s="15">
        <f>UK!O$12</f>
        <v>4000</v>
      </c>
      <c r="P14" s="15">
        <f>UK!P$12</f>
        <v>6000</v>
      </c>
      <c r="Q14" s="15">
        <f>UK!Q$12</f>
        <v>11000</v>
      </c>
      <c r="R14" s="15">
        <f>UK!R$12</f>
        <v>0</v>
      </c>
      <c r="S14" s="47">
        <f>UK!S$12</f>
        <v>5000</v>
      </c>
    </row>
    <row r="15" spans="1:19" ht="13.5" thickBot="1">
      <c r="A15" s="39" t="s">
        <v>23</v>
      </c>
      <c r="B15" s="40">
        <f t="shared" si="0"/>
        <v>0.3425546661358025</v>
      </c>
      <c r="C15" s="61">
        <f>E15-'[1]EU - country'!E15</f>
        <v>-331941.4482504645</v>
      </c>
      <c r="D15" s="41">
        <f>F15-'[1]EU - country'!F15</f>
        <v>-317199.22327964386</v>
      </c>
      <c r="E15" s="164">
        <f>SUM(E2:E14)</f>
        <v>456201.26824842184</v>
      </c>
      <c r="F15" s="41">
        <f>SUM(F2:F14)</f>
        <v>339800.88837758807</v>
      </c>
      <c r="G15" s="41">
        <f>SUM(G2:G14)</f>
        <v>561042.6</v>
      </c>
      <c r="H15" s="41">
        <f aca="true" t="shared" si="1" ref="H15:M15">SUM(H2:H14)</f>
        <v>152891.3</v>
      </c>
      <c r="I15" s="41">
        <f t="shared" si="1"/>
        <v>469442</v>
      </c>
      <c r="J15" s="41">
        <f t="shared" si="1"/>
        <v>406640.10000000003</v>
      </c>
      <c r="K15" s="41">
        <f t="shared" si="1"/>
        <v>376876.5892544963</v>
      </c>
      <c r="L15" s="41">
        <f t="shared" si="1"/>
        <v>416936.36573230795</v>
      </c>
      <c r="M15" s="41">
        <f t="shared" si="1"/>
        <v>165884.15237044464</v>
      </c>
      <c r="N15" s="41">
        <f aca="true" t="shared" si="2" ref="N15:S15">SUM(N2:N14)</f>
        <v>286380</v>
      </c>
      <c r="O15" s="41">
        <f t="shared" si="2"/>
        <v>214682.8731073247</v>
      </c>
      <c r="P15" s="41">
        <f t="shared" si="2"/>
        <v>287958.24831686093</v>
      </c>
      <c r="Q15" s="41">
        <f t="shared" si="2"/>
        <v>311395</v>
      </c>
      <c r="R15" s="41">
        <f t="shared" si="2"/>
        <v>221271</v>
      </c>
      <c r="S15" s="48">
        <f t="shared" si="2"/>
        <v>195896</v>
      </c>
    </row>
    <row r="16" spans="1:19" s="9" customFormat="1" ht="12.75">
      <c r="A16" s="12"/>
      <c r="B16" s="43"/>
      <c r="C16" s="43"/>
      <c r="D16" s="43"/>
      <c r="E16" s="43"/>
      <c r="F16" s="43"/>
      <c r="G16" s="43"/>
      <c r="H16" s="43"/>
      <c r="I16" s="43"/>
      <c r="J16" s="12"/>
      <c r="K16" s="12"/>
      <c r="L16" s="12"/>
      <c r="M16" s="12"/>
      <c r="N16" s="12"/>
      <c r="O16" s="12"/>
      <c r="P16" s="12"/>
      <c r="Q16" s="12"/>
      <c r="R16" s="8"/>
      <c r="S16" s="8"/>
    </row>
    <row r="17" spans="1:19" s="9" customFormat="1" ht="13.5" thickBot="1">
      <c r="A17" s="12"/>
      <c r="B17" s="43"/>
      <c r="C17" s="43"/>
      <c r="D17" s="43"/>
      <c r="E17" s="43"/>
      <c r="F17" s="43"/>
      <c r="G17" s="43"/>
      <c r="H17" s="43"/>
      <c r="I17" s="43"/>
      <c r="J17" s="12"/>
      <c r="K17" s="12"/>
      <c r="L17" s="12"/>
      <c r="M17" s="12"/>
      <c r="N17" s="12"/>
      <c r="O17" s="12"/>
      <c r="P17" s="12"/>
      <c r="Q17" s="12"/>
      <c r="R17" s="8"/>
      <c r="S17" s="8"/>
    </row>
    <row r="18" spans="1:20" s="16" customFormat="1" ht="13.5" thickBot="1">
      <c r="A18" s="31" t="s">
        <v>25</v>
      </c>
      <c r="B18" s="151" t="s">
        <v>168</v>
      </c>
      <c r="C18" s="156" t="s">
        <v>169</v>
      </c>
      <c r="D18" s="153" t="s">
        <v>166</v>
      </c>
      <c r="E18" s="165">
        <v>44378</v>
      </c>
      <c r="F18" s="146">
        <v>44013</v>
      </c>
      <c r="G18" s="146">
        <v>43647</v>
      </c>
      <c r="H18" s="146">
        <v>43282</v>
      </c>
      <c r="I18" s="32">
        <v>42917</v>
      </c>
      <c r="J18" s="32">
        <v>42552</v>
      </c>
      <c r="K18" s="32">
        <v>42186</v>
      </c>
      <c r="L18" s="32">
        <v>41821</v>
      </c>
      <c r="M18" s="32">
        <v>41456</v>
      </c>
      <c r="N18" s="32">
        <v>41091</v>
      </c>
      <c r="O18" s="32">
        <v>40725</v>
      </c>
      <c r="P18" s="32">
        <v>40360</v>
      </c>
      <c r="Q18" s="32">
        <v>39995</v>
      </c>
      <c r="R18" s="32">
        <v>39630</v>
      </c>
      <c r="S18" s="33">
        <v>39264</v>
      </c>
      <c r="T18" s="12"/>
    </row>
    <row r="19" spans="1:19" ht="12.75">
      <c r="A19" s="27" t="s">
        <v>0</v>
      </c>
      <c r="B19" s="34"/>
      <c r="C19" s="59">
        <f>E19-'[1]EU - country'!E19</f>
        <v>-10490</v>
      </c>
      <c r="D19" s="13">
        <f>F19-'[1]EU - country'!F19</f>
        <v>-815</v>
      </c>
      <c r="E19" s="166">
        <f>Belgium!E$18</f>
        <v>3300</v>
      </c>
      <c r="F19" s="13">
        <f>Belgium!F$18</f>
        <v>0</v>
      </c>
      <c r="G19" s="13">
        <f>Belgium!G$18</f>
        <v>3127</v>
      </c>
      <c r="H19" s="13">
        <f>Belgium!H$18</f>
        <v>140</v>
      </c>
      <c r="I19" s="13">
        <f>Belgium!I$18</f>
        <v>150</v>
      </c>
      <c r="J19" s="13">
        <f>Belgium!J$18</f>
        <v>522</v>
      </c>
      <c r="K19" s="13">
        <f>Belgium!K$18</f>
        <v>418</v>
      </c>
      <c r="L19" s="13">
        <f>Belgium!L$18</f>
        <v>995</v>
      </c>
      <c r="M19" s="13">
        <f>Belgium!M$18</f>
        <v>595</v>
      </c>
      <c r="N19" s="13">
        <f>Belgium!N$18</f>
        <v>132</v>
      </c>
      <c r="O19" s="13">
        <f>Belgium!O$18</f>
        <v>6300</v>
      </c>
      <c r="P19" s="13">
        <f>Belgium!P$18</f>
        <v>3700</v>
      </c>
      <c r="Q19" s="13">
        <f>Belgium!Q$18</f>
        <v>0</v>
      </c>
      <c r="R19" s="13">
        <f>Belgium!R$18</f>
        <v>41000</v>
      </c>
      <c r="S19" s="46">
        <f>Belgium!S$18</f>
        <v>14900</v>
      </c>
    </row>
    <row r="20" spans="1:19" ht="12.75">
      <c r="A20" s="27" t="s">
        <v>31</v>
      </c>
      <c r="B20" s="34"/>
      <c r="C20" s="59">
        <f>E20-'[1]EU - country'!E20</f>
        <v>-2</v>
      </c>
      <c r="D20" s="13">
        <f>F20-'[1]EU - country'!F20</f>
        <v>0</v>
      </c>
      <c r="E20" s="166">
        <f>'Czech Republic'!E$21</f>
        <v>0</v>
      </c>
      <c r="F20" s="13">
        <f>'Czech Republic'!F$21</f>
        <v>0</v>
      </c>
      <c r="G20" s="13">
        <f>'Czech Republic'!G$21</f>
        <v>0</v>
      </c>
      <c r="H20" s="13">
        <f>'Czech Republic'!H$21</f>
        <v>0</v>
      </c>
      <c r="I20" s="13">
        <f>'Czech Republic'!I$21</f>
        <v>0</v>
      </c>
      <c r="J20" s="13">
        <f>'Czech Republic'!J$21</f>
        <v>0</v>
      </c>
      <c r="K20" s="13">
        <f>'Czech Republic'!K$21</f>
        <v>0</v>
      </c>
      <c r="L20" s="13">
        <f>'Czech Republic'!L$21</f>
        <v>0</v>
      </c>
      <c r="M20" s="13">
        <f>'Czech Republic'!M$21</f>
        <v>0</v>
      </c>
      <c r="N20" s="13">
        <f>'Czech Republic'!N$21</f>
        <v>0</v>
      </c>
      <c r="O20" s="13">
        <f>'Czech Republic'!O$21</f>
        <v>0</v>
      </c>
      <c r="P20" s="13">
        <f>'Czech Republic'!P$21</f>
        <v>0</v>
      </c>
      <c r="Q20" s="13">
        <f>'Czech Republic'!Q$21</f>
        <v>0</v>
      </c>
      <c r="R20" s="13">
        <f>'Czech Republic'!R$21</f>
        <v>0</v>
      </c>
      <c r="S20" s="46">
        <f>'Czech Republic'!S$21</f>
        <v>0</v>
      </c>
    </row>
    <row r="21" spans="1:21" ht="12.75">
      <c r="A21" s="27" t="s">
        <v>41</v>
      </c>
      <c r="B21" s="34"/>
      <c r="C21" s="59">
        <f>E21-'[1]EU - country'!E21</f>
        <v>0</v>
      </c>
      <c r="D21" s="13">
        <f>F21-'[1]EU - country'!F21</f>
        <v>0</v>
      </c>
      <c r="E21" s="166">
        <f>Denmark!E$28</f>
        <v>0</v>
      </c>
      <c r="F21" s="13">
        <f>Denmark!F$28</f>
        <v>0</v>
      </c>
      <c r="G21" s="13">
        <f>Denmark!G$28</f>
        <v>0</v>
      </c>
      <c r="H21" s="13">
        <f>Denmark!H$28</f>
        <v>0</v>
      </c>
      <c r="I21" s="13">
        <f>Denmark!I$28</f>
        <v>0</v>
      </c>
      <c r="J21" s="13">
        <f>Denmark!J$28</f>
        <v>0</v>
      </c>
      <c r="K21" s="13">
        <f>Denmark!K$28</f>
        <v>0</v>
      </c>
      <c r="L21" s="13">
        <f>Denmark!L$28</f>
        <v>0</v>
      </c>
      <c r="M21" s="13">
        <f>Denmark!M$28</f>
        <v>0</v>
      </c>
      <c r="N21" s="13">
        <f>Denmark!N$28</f>
        <v>0</v>
      </c>
      <c r="O21" s="13">
        <f>Denmark!O$28</f>
        <v>0</v>
      </c>
      <c r="P21" s="13">
        <f>Denmark!P$28</f>
        <v>0</v>
      </c>
      <c r="Q21" s="13">
        <f>Denmark!Q$28</f>
        <v>0</v>
      </c>
      <c r="R21" s="13">
        <f>Denmark!R$28</f>
        <v>0</v>
      </c>
      <c r="S21" s="46">
        <f>Denmark!S$28</f>
        <v>0</v>
      </c>
      <c r="U21" s="3"/>
    </row>
    <row r="22" spans="1:19" ht="12.75">
      <c r="A22" s="53" t="s">
        <v>135</v>
      </c>
      <c r="B22" s="34">
        <f>(E22-F22)/F22</f>
        <v>0.22666666666666666</v>
      </c>
      <c r="C22" s="59">
        <f>E22-'[1]EU - country'!E22</f>
        <v>-102</v>
      </c>
      <c r="D22" s="13">
        <f>F22-'[1]EU - country'!F22</f>
        <v>-233</v>
      </c>
      <c r="E22" s="166">
        <f>France!E$38</f>
        <v>92</v>
      </c>
      <c r="F22" s="13">
        <f>France!F$38</f>
        <v>75</v>
      </c>
      <c r="G22" s="13">
        <f>France!G$38</f>
        <v>66</v>
      </c>
      <c r="H22" s="13">
        <f>France!H$38</f>
        <v>336</v>
      </c>
      <c r="I22" s="13">
        <f>France!I$38</f>
        <v>85</v>
      </c>
      <c r="J22" s="13">
        <f>France!J$38</f>
        <v>35</v>
      </c>
      <c r="K22" s="13">
        <f>France!K$38</f>
        <v>74</v>
      </c>
      <c r="L22" s="13">
        <f>France!L$38</f>
        <v>734</v>
      </c>
      <c r="M22" s="13">
        <f>France!M$38</f>
        <v>0</v>
      </c>
      <c r="N22" s="13">
        <f>France!N$38</f>
        <v>42</v>
      </c>
      <c r="O22" s="13">
        <f>France!O$38</f>
        <v>87</v>
      </c>
      <c r="P22" s="13"/>
      <c r="Q22" s="13"/>
      <c r="R22" s="13"/>
      <c r="S22" s="46"/>
    </row>
    <row r="23" spans="1:21" ht="12.75">
      <c r="A23" s="27" t="s">
        <v>28</v>
      </c>
      <c r="B23" s="34"/>
      <c r="C23" s="59">
        <f>E23-'[1]EU - country'!E23</f>
        <v>0</v>
      </c>
      <c r="D23" s="13">
        <f>F23-'[1]EU - country'!F23</f>
        <v>-219</v>
      </c>
      <c r="E23" s="166">
        <f>Germany!E$26</f>
        <v>0</v>
      </c>
      <c r="F23" s="13">
        <f>Germany!F$26</f>
        <v>0</v>
      </c>
      <c r="G23" s="13">
        <f>Germany!G$26</f>
        <v>0</v>
      </c>
      <c r="H23" s="13">
        <f>Germany!H$26</f>
        <v>0</v>
      </c>
      <c r="I23" s="13">
        <f>Germany!I$26</f>
        <v>0</v>
      </c>
      <c r="J23" s="13">
        <f>Germany!J$26</f>
        <v>0</v>
      </c>
      <c r="K23" s="13">
        <f>Germany!K$26</f>
        <v>0</v>
      </c>
      <c r="L23" s="13">
        <f>Germany!L$26</f>
        <v>0</v>
      </c>
      <c r="M23" s="13">
        <f>Germany!M$26</f>
        <v>0</v>
      </c>
      <c r="N23" s="13">
        <f>Germany!N$26</f>
        <v>60</v>
      </c>
      <c r="O23" s="13">
        <f>Germany!O$26</f>
        <v>0</v>
      </c>
      <c r="P23" s="13">
        <f>Germany!P$26</f>
        <v>63</v>
      </c>
      <c r="Q23" s="13">
        <f>Germany!Q$26</f>
        <v>0</v>
      </c>
      <c r="R23" s="13">
        <f>Germany!R$26</f>
        <v>49</v>
      </c>
      <c r="S23" s="46">
        <f>Germany!S$26</f>
        <v>0</v>
      </c>
      <c r="U23" s="3"/>
    </row>
    <row r="24" spans="1:21" ht="12.75">
      <c r="A24" s="27" t="s">
        <v>16</v>
      </c>
      <c r="B24" s="34"/>
      <c r="C24" s="59">
        <f>E24-'[1]EU - country'!E24</f>
        <v>-2185.71074654335</v>
      </c>
      <c r="D24" s="13">
        <f>F24-'[1]EU - country'!F24</f>
        <v>0</v>
      </c>
      <c r="E24" s="166">
        <f>Italy!E$29</f>
        <v>0</v>
      </c>
      <c r="F24" s="13">
        <f>Italy!F$29</f>
        <v>0</v>
      </c>
      <c r="G24" s="13">
        <f>Italy!G$29</f>
        <v>0</v>
      </c>
      <c r="H24" s="13">
        <f>Italy!H$29</f>
        <v>0</v>
      </c>
      <c r="I24" s="13">
        <f>Italy!I$29</f>
        <v>0</v>
      </c>
      <c r="J24" s="13">
        <f>Italy!J$29</f>
        <v>0</v>
      </c>
      <c r="K24" s="13">
        <f>Italy!K$29</f>
        <v>0</v>
      </c>
      <c r="L24" s="13">
        <f>Italy!L$29</f>
        <v>0</v>
      </c>
      <c r="M24" s="13">
        <f>Italy!M$29</f>
        <v>0</v>
      </c>
      <c r="N24" s="13">
        <f>Italy!N$29</f>
        <v>0</v>
      </c>
      <c r="O24" s="13">
        <f>Italy!O$29</f>
        <v>0</v>
      </c>
      <c r="P24" s="13">
        <f>Italy!P$29</f>
        <v>0</v>
      </c>
      <c r="Q24" s="13">
        <f>Italy!Q$29</f>
        <v>0</v>
      </c>
      <c r="R24" s="13">
        <f>Italy!R$29</f>
        <v>0</v>
      </c>
      <c r="S24" s="46">
        <f>Italy!S$29</f>
        <v>0</v>
      </c>
      <c r="U24" s="3"/>
    </row>
    <row r="25" spans="1:21" ht="12.75">
      <c r="A25" s="53" t="s">
        <v>32</v>
      </c>
      <c r="B25" s="34"/>
      <c r="C25" s="59">
        <f>E25-'[1]EU - country'!E25</f>
        <v>0</v>
      </c>
      <c r="D25" s="13">
        <f>F25-'[1]EU - country'!F25</f>
        <v>0</v>
      </c>
      <c r="E25" s="166">
        <f>Poland!E$25</f>
        <v>0</v>
      </c>
      <c r="F25" s="13">
        <f>Poland!F$25</f>
        <v>0</v>
      </c>
      <c r="G25" s="13">
        <f>Poland!G$25</f>
        <v>0</v>
      </c>
      <c r="H25" s="13">
        <f>Poland!H$25</f>
        <v>0</v>
      </c>
      <c r="I25" s="83">
        <f>Poland!I$25</f>
        <v>0</v>
      </c>
      <c r="J25" s="83">
        <f>Poland!J$25</f>
        <v>0</v>
      </c>
      <c r="K25" s="83">
        <f>Poland!K$25</f>
        <v>0</v>
      </c>
      <c r="L25" s="83">
        <f>Poland!L$25</f>
        <v>0</v>
      </c>
      <c r="M25" s="83">
        <f>Poland!M$25</f>
        <v>0</v>
      </c>
      <c r="N25" s="83">
        <f>Poland!N$25</f>
        <v>0</v>
      </c>
      <c r="O25" s="83">
        <f>Poland!O$25</f>
        <v>0</v>
      </c>
      <c r="P25" s="83">
        <f>Poland!P$25</f>
        <v>0</v>
      </c>
      <c r="Q25" s="83">
        <f>Poland!Q$25</f>
        <v>0</v>
      </c>
      <c r="R25" s="83">
        <f>Poland!R$25</f>
        <v>0</v>
      </c>
      <c r="S25" s="85">
        <f>Poland!S$25</f>
        <v>0</v>
      </c>
      <c r="U25" s="3"/>
    </row>
    <row r="26" spans="1:21" ht="12.75">
      <c r="A26" s="27" t="s">
        <v>147</v>
      </c>
      <c r="B26" s="34"/>
      <c r="C26" s="59">
        <f>E26-'[1]EU - country'!E26</f>
        <v>0</v>
      </c>
      <c r="D26" s="13">
        <f>F26-'[1]EU - country'!F26</f>
        <v>0</v>
      </c>
      <c r="E26" s="166"/>
      <c r="F26" s="13"/>
      <c r="G26" s="13"/>
      <c r="H26" s="13"/>
      <c r="I26" s="13"/>
      <c r="J26" s="140"/>
      <c r="K26" s="140"/>
      <c r="L26" s="140"/>
      <c r="M26" s="140"/>
      <c r="N26" s="140"/>
      <c r="O26" s="140"/>
      <c r="P26" s="140"/>
      <c r="Q26" s="140"/>
      <c r="R26" s="140"/>
      <c r="S26" s="141"/>
      <c r="U26" s="3"/>
    </row>
    <row r="27" spans="1:21" ht="12.75">
      <c r="A27" s="27" t="s">
        <v>38</v>
      </c>
      <c r="B27" s="34">
        <f>(E27-F27)/F27</f>
        <v>0.1761216166110493</v>
      </c>
      <c r="C27" s="59">
        <f>E27-'[1]EU - country'!E27</f>
        <v>-4640</v>
      </c>
      <c r="D27" s="13">
        <f>F27-'[1]EU - country'!F27</f>
        <v>-5786</v>
      </c>
      <c r="E27" s="166">
        <f>Spain!E$17</f>
        <v>3172</v>
      </c>
      <c r="F27" s="13">
        <f>Spain!F$17</f>
        <v>2697</v>
      </c>
      <c r="G27" s="13">
        <f>Spain!G$17</f>
        <v>3468</v>
      </c>
      <c r="H27" s="13">
        <f>Spain!H$17</f>
        <v>3272</v>
      </c>
      <c r="I27" s="13">
        <f>Spain!I$17</f>
        <v>1121</v>
      </c>
      <c r="J27" s="13">
        <f>Spain!J$17</f>
        <v>4001</v>
      </c>
      <c r="K27" s="13">
        <f>Spain!K$17</f>
        <v>2456.1191695413067</v>
      </c>
      <c r="L27" s="13">
        <f>Spain!L$17</f>
        <v>2392.41691564024</v>
      </c>
      <c r="M27" s="13">
        <f>Spain!M$17</f>
        <v>7.61721718391913</v>
      </c>
      <c r="N27" s="13">
        <f>Spain!N$17</f>
        <v>8036</v>
      </c>
      <c r="O27" s="13">
        <f>Spain!O$17</f>
        <v>2756.9684610957456</v>
      </c>
      <c r="P27" s="13">
        <f>Spain!P$17</f>
        <v>3677.047345386734</v>
      </c>
      <c r="Q27" s="13">
        <f>Spain!Q$17</f>
        <v>1066</v>
      </c>
      <c r="R27" s="13">
        <f>Spain!R$17</f>
        <v>822</v>
      </c>
      <c r="S27" s="46">
        <f>Spain!S$17</f>
        <v>2724</v>
      </c>
      <c r="U27" s="3"/>
    </row>
    <row r="28" spans="1:21" ht="12.75">
      <c r="A28" s="27" t="s">
        <v>61</v>
      </c>
      <c r="B28" s="34"/>
      <c r="C28" s="59">
        <f>E28-'[1]EU - country'!E28</f>
        <v>-53</v>
      </c>
      <c r="D28" s="13">
        <f>F28-'[1]EU - country'!F28</f>
        <v>-5</v>
      </c>
      <c r="E28" s="166">
        <f>Switzerland!E$27</f>
        <v>0</v>
      </c>
      <c r="F28" s="13">
        <f>Switzerland!F$27</f>
        <v>0</v>
      </c>
      <c r="G28" s="13">
        <f>Switzerland!G$27</f>
        <v>0</v>
      </c>
      <c r="H28" s="13">
        <f>Switzerland!H$27</f>
        <v>0</v>
      </c>
      <c r="I28" s="13">
        <f>Switzerland!I$27</f>
        <v>0</v>
      </c>
      <c r="J28" s="13">
        <f>Switzerland!J$27</f>
        <v>0</v>
      </c>
      <c r="K28" s="13">
        <f>Switzerland!K$27</f>
        <v>0</v>
      </c>
      <c r="L28" s="13">
        <f>Switzerland!L$27</f>
        <v>0</v>
      </c>
      <c r="M28" s="13">
        <f>Switzerland!M$27</f>
        <v>0</v>
      </c>
      <c r="N28" s="13">
        <f>Switzerland!N$27</f>
        <v>2</v>
      </c>
      <c r="O28" s="13">
        <f>Switzerland!O$27</f>
        <v>0</v>
      </c>
      <c r="P28" s="13">
        <f>Switzerland!P$27</f>
        <v>0</v>
      </c>
      <c r="Q28" s="13">
        <f>Switzerland!Q$27</f>
        <v>0</v>
      </c>
      <c r="R28" s="13">
        <f>Switzerland!R$27</f>
        <v>0</v>
      </c>
      <c r="S28" s="46">
        <f>Switzerland!S$27</f>
        <v>0</v>
      </c>
      <c r="U28" s="3"/>
    </row>
    <row r="29" spans="1:19" ht="12.75">
      <c r="A29" s="27" t="s">
        <v>1</v>
      </c>
      <c r="B29" s="34">
        <f>(E29-F29)/F29</f>
        <v>0.3128151625804208</v>
      </c>
      <c r="C29" s="59">
        <f>E29-'[1]EU - country'!E29</f>
        <v>-22306</v>
      </c>
      <c r="D29" s="13">
        <f>F29-'[1]EU - country'!F29</f>
        <v>-19954</v>
      </c>
      <c r="E29" s="166">
        <f>Netherlands!E$15</f>
        <v>15100</v>
      </c>
      <c r="F29" s="13">
        <f>Netherlands!F$15</f>
        <v>11502</v>
      </c>
      <c r="G29" s="13">
        <f>Netherlands!G$15</f>
        <v>15082</v>
      </c>
      <c r="H29" s="13">
        <f>Netherlands!H$15</f>
        <v>10245</v>
      </c>
      <c r="I29" s="13">
        <f>Netherlands!I$15</f>
        <v>18003</v>
      </c>
      <c r="J29" s="13">
        <f>Netherlands!J$15</f>
        <v>11091</v>
      </c>
      <c r="K29" s="13">
        <f>Netherlands!K$15</f>
        <v>9166</v>
      </c>
      <c r="L29" s="13">
        <f>Netherlands!L$15</f>
        <v>5000</v>
      </c>
      <c r="M29" s="13">
        <f>Netherlands!M$15</f>
        <v>1000</v>
      </c>
      <c r="N29" s="13">
        <f>Netherlands!N$15</f>
        <v>5000</v>
      </c>
      <c r="O29" s="13">
        <f>Netherlands!O$15</f>
        <v>0</v>
      </c>
      <c r="P29" s="13">
        <f>Netherlands!P$15</f>
        <v>0</v>
      </c>
      <c r="Q29" s="13">
        <f>Netherlands!Q$15</f>
        <v>0</v>
      </c>
      <c r="R29" s="13">
        <f>Netherlands!R$15</f>
        <v>0</v>
      </c>
      <c r="S29" s="46">
        <f>Netherlands!S$15</f>
        <v>0</v>
      </c>
    </row>
    <row r="30" spans="1:21" ht="13.5" thickBot="1">
      <c r="A30" s="37" t="s">
        <v>36</v>
      </c>
      <c r="B30" s="35"/>
      <c r="C30" s="60">
        <f>E30-'[1]EU - country'!E30</f>
        <v>-15</v>
      </c>
      <c r="D30" s="15">
        <f>F30-'[1]EU - country'!F30</f>
        <v>0</v>
      </c>
      <c r="E30" s="167">
        <f>UK!E$19</f>
        <v>0</v>
      </c>
      <c r="F30" s="15">
        <f>UK!F$19</f>
        <v>0</v>
      </c>
      <c r="G30" s="15">
        <f>UK!G$19</f>
        <v>0</v>
      </c>
      <c r="H30" s="15">
        <f>UK!H$19</f>
        <v>0</v>
      </c>
      <c r="I30" s="84">
        <f>UK!I$19</f>
        <v>0</v>
      </c>
      <c r="J30" s="84">
        <f>UK!J$19</f>
        <v>0</v>
      </c>
      <c r="K30" s="84">
        <f>UK!K$19</f>
        <v>150</v>
      </c>
      <c r="L30" s="84">
        <f>UK!L$19</f>
        <v>300</v>
      </c>
      <c r="M30" s="84">
        <f>UK!M$19</f>
        <v>100</v>
      </c>
      <c r="N30" s="84">
        <f>UK!N$19</f>
        <v>0</v>
      </c>
      <c r="O30" s="84">
        <f>UK!O$19</f>
        <v>200</v>
      </c>
      <c r="P30" s="84">
        <f>UK!P$19</f>
        <v>0</v>
      </c>
      <c r="Q30" s="84">
        <f>UK!Q$19</f>
        <v>0</v>
      </c>
      <c r="R30" s="84">
        <f>UK!R$19</f>
        <v>0</v>
      </c>
      <c r="S30" s="75">
        <f>UK!S$19</f>
        <v>0</v>
      </c>
      <c r="U30" s="3"/>
    </row>
    <row r="31" spans="1:19" ht="13.5" thickBot="1">
      <c r="A31" s="39" t="s">
        <v>23</v>
      </c>
      <c r="B31" s="40">
        <f>(E31-F31)/F31</f>
        <v>0.5177245341179767</v>
      </c>
      <c r="C31" s="61">
        <f>E31-'[1]EU - country'!E31</f>
        <v>-39793.71074654335</v>
      </c>
      <c r="D31" s="41">
        <f>F31-'[1]EU - country'!F31</f>
        <v>-27012</v>
      </c>
      <c r="E31" s="164">
        <f>SUM(E19:E30)</f>
        <v>21664</v>
      </c>
      <c r="F31" s="41">
        <f>SUM(F19:F30)</f>
        <v>14274</v>
      </c>
      <c r="G31" s="41">
        <f>SUM(G19:G30)</f>
        <v>21743</v>
      </c>
      <c r="H31" s="41">
        <f aca="true" t="shared" si="3" ref="H31:M31">SUM(H19:H30)</f>
        <v>13993</v>
      </c>
      <c r="I31" s="41">
        <f t="shared" si="3"/>
        <v>19359</v>
      </c>
      <c r="J31" s="41">
        <f t="shared" si="3"/>
        <v>15649</v>
      </c>
      <c r="K31" s="41">
        <f t="shared" si="3"/>
        <v>12264.119169541307</v>
      </c>
      <c r="L31" s="41">
        <f t="shared" si="3"/>
        <v>9421.41691564024</v>
      </c>
      <c r="M31" s="41">
        <f t="shared" si="3"/>
        <v>1702.6172171839191</v>
      </c>
      <c r="N31" s="41">
        <f aca="true" t="shared" si="4" ref="N31:S31">SUM(N19:N30)</f>
        <v>13272</v>
      </c>
      <c r="O31" s="41">
        <f t="shared" si="4"/>
        <v>9343.968461095745</v>
      </c>
      <c r="P31" s="41">
        <f t="shared" si="4"/>
        <v>7440.047345386734</v>
      </c>
      <c r="Q31" s="41">
        <f t="shared" si="4"/>
        <v>1066</v>
      </c>
      <c r="R31" s="41">
        <f t="shared" si="4"/>
        <v>41871</v>
      </c>
      <c r="S31" s="48">
        <f t="shared" si="4"/>
        <v>17624</v>
      </c>
    </row>
    <row r="32" ht="12.75">
      <c r="S32" s="1"/>
    </row>
    <row r="33" spans="1:19" ht="12.75">
      <c r="A33" s="97"/>
      <c r="I33" s="13"/>
      <c r="J33" s="45"/>
      <c r="K33" s="45"/>
      <c r="L33" s="45"/>
      <c r="M33" s="45"/>
      <c r="N33" s="45"/>
      <c r="O33" s="45"/>
      <c r="P33" s="45"/>
      <c r="Q33" s="45"/>
      <c r="R33" s="45"/>
      <c r="S33" s="45"/>
    </row>
    <row r="34" spans="1:19" ht="12.75">
      <c r="A34" s="62"/>
      <c r="R34" s="1"/>
      <c r="S34" s="1"/>
    </row>
    <row r="35" spans="1:19" ht="12.75">
      <c r="A35" s="9"/>
      <c r="B35" s="12"/>
      <c r="C35" s="12"/>
      <c r="R35" s="1"/>
      <c r="S35" s="1"/>
    </row>
    <row r="36" spans="1:20" ht="12.75">
      <c r="A36" s="87"/>
      <c r="B36" s="12"/>
      <c r="C36" s="12"/>
      <c r="R36" s="12"/>
      <c r="S36" s="12"/>
      <c r="T36" s="12"/>
    </row>
    <row r="37" spans="1:20" ht="25.5" customHeight="1">
      <c r="A37" s="18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9"/>
      <c r="S37" s="19"/>
      <c r="T37" s="12"/>
    </row>
    <row r="38" spans="1:20" ht="12.75">
      <c r="A38" s="12"/>
      <c r="B38" s="12"/>
      <c r="C38" s="12"/>
      <c r="R38" s="13"/>
      <c r="S38" s="13"/>
      <c r="T38" s="12"/>
    </row>
    <row r="39" spans="1:21" ht="25.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3"/>
      <c r="S39" s="23"/>
      <c r="T39" s="11"/>
      <c r="U39" s="9"/>
    </row>
    <row r="40" spans="1:21" ht="12.75">
      <c r="A40" s="12"/>
      <c r="B40" s="12"/>
      <c r="C40" s="12"/>
      <c r="R40" s="20"/>
      <c r="S40" s="20"/>
      <c r="T40" s="13"/>
      <c r="U40" s="9"/>
    </row>
    <row r="41" spans="1:21" ht="12.75">
      <c r="A41" s="12"/>
      <c r="B41" s="12"/>
      <c r="C41" s="12"/>
      <c r="R41" s="20"/>
      <c r="S41" s="20"/>
      <c r="T41" s="13"/>
      <c r="U41" s="9"/>
    </row>
    <row r="42" spans="1:21" ht="12.75">
      <c r="A42" s="12"/>
      <c r="B42" s="12"/>
      <c r="C42" s="12"/>
      <c r="R42" s="20"/>
      <c r="S42" s="20"/>
      <c r="T42" s="13"/>
      <c r="U42" s="9"/>
    </row>
    <row r="43" spans="1:21" ht="12.75">
      <c r="A43" s="12"/>
      <c r="B43" s="12"/>
      <c r="C43" s="12"/>
      <c r="R43" s="20"/>
      <c r="S43" s="20"/>
      <c r="T43" s="13"/>
      <c r="U43" s="9"/>
    </row>
    <row r="44" spans="1:21" ht="12.75">
      <c r="A44" s="12"/>
      <c r="B44" s="12"/>
      <c r="C44" s="12"/>
      <c r="R44" s="20"/>
      <c r="S44" s="20"/>
      <c r="T44" s="13"/>
      <c r="U44" s="9"/>
    </row>
    <row r="45" spans="1:21" ht="12.75">
      <c r="A45" s="12"/>
      <c r="B45" s="12"/>
      <c r="C45" s="12"/>
      <c r="R45" s="20"/>
      <c r="S45" s="20"/>
      <c r="T45" s="13"/>
      <c r="U45" s="9"/>
    </row>
    <row r="46" spans="1:21" ht="12.75">
      <c r="A46" s="12"/>
      <c r="B46" s="12"/>
      <c r="C46" s="12"/>
      <c r="R46" s="20"/>
      <c r="S46" s="20"/>
      <c r="T46" s="13"/>
      <c r="U46" s="9"/>
    </row>
    <row r="47" spans="1:2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0"/>
      <c r="S47" s="20"/>
      <c r="T47" s="13"/>
      <c r="U47" s="9"/>
    </row>
    <row r="48" spans="1:2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0"/>
      <c r="S48" s="20"/>
      <c r="T48" s="13"/>
      <c r="U48" s="9"/>
    </row>
    <row r="49" spans="1:2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0"/>
      <c r="S49" s="20"/>
      <c r="T49" s="13"/>
      <c r="U49" s="9"/>
    </row>
    <row r="50" spans="1:2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0"/>
      <c r="S50" s="20"/>
      <c r="T50" s="13"/>
      <c r="U50" s="9"/>
    </row>
    <row r="51" spans="1:2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0"/>
      <c r="S51" s="20"/>
      <c r="T51" s="13"/>
      <c r="U51" s="9"/>
    </row>
    <row r="52" spans="1:2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0"/>
      <c r="S52" s="20"/>
      <c r="T52" s="13"/>
      <c r="U52" s="9"/>
    </row>
    <row r="53" spans="1:2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0"/>
      <c r="S53" s="20"/>
      <c r="T53" s="13"/>
      <c r="U53" s="9"/>
    </row>
    <row r="54" spans="1:21" ht="12.7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0"/>
      <c r="S54" s="20"/>
      <c r="T54" s="13"/>
      <c r="U54" s="9"/>
    </row>
    <row r="55" spans="1:2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0"/>
      <c r="S55" s="20"/>
      <c r="T55" s="14"/>
      <c r="U55" s="9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0"/>
      <c r="S56" s="20"/>
      <c r="T56" s="12"/>
    </row>
    <row r="57" spans="1:2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0"/>
      <c r="S57" s="20"/>
      <c r="T57" s="13"/>
      <c r="U57" s="9"/>
    </row>
    <row r="58" spans="1:2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0"/>
      <c r="S58" s="20"/>
      <c r="T58" s="13"/>
      <c r="U58" s="9"/>
    </row>
    <row r="59" spans="1:2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0"/>
      <c r="S59" s="20"/>
      <c r="T59" s="13"/>
      <c r="U59" s="9"/>
    </row>
    <row r="60" spans="1:2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0"/>
      <c r="S60" s="20"/>
      <c r="T60" s="13"/>
      <c r="U60" s="9"/>
    </row>
    <row r="61" spans="1:2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0"/>
      <c r="S61" s="20"/>
      <c r="T61" s="13"/>
      <c r="U61" s="9"/>
    </row>
    <row r="62" spans="1:2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0"/>
      <c r="S62" s="20"/>
      <c r="T62" s="14"/>
      <c r="U62" s="9"/>
    </row>
    <row r="63" spans="1:20" ht="26.2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1"/>
      <c r="S63" s="21"/>
      <c r="T63" s="12"/>
    </row>
    <row r="64" spans="1:20" ht="12.75">
      <c r="A64" s="12"/>
      <c r="B64" s="12"/>
      <c r="C64" s="12"/>
      <c r="R64" s="13"/>
      <c r="S64" s="13"/>
      <c r="T64" s="12"/>
    </row>
    <row r="65" spans="1:20" ht="12.75">
      <c r="A65" s="12"/>
      <c r="B65" s="12"/>
      <c r="C65" s="12"/>
      <c r="R65" s="13"/>
      <c r="S65" s="13"/>
      <c r="T65" s="12"/>
    </row>
    <row r="66" spans="1:20" ht="12.75">
      <c r="A66" s="12"/>
      <c r="B66" s="12"/>
      <c r="C66" s="12"/>
      <c r="R66" s="13"/>
      <c r="S66" s="13"/>
      <c r="T66" s="12"/>
    </row>
    <row r="67" spans="1:20" ht="12.75">
      <c r="A67" s="12"/>
      <c r="B67" s="12"/>
      <c r="C67" s="12"/>
      <c r="R67" s="17"/>
      <c r="S67" s="17"/>
      <c r="T67" s="12"/>
    </row>
    <row r="68" spans="1:20" ht="12.75">
      <c r="A68" s="12"/>
      <c r="B68" s="12"/>
      <c r="C68" s="12"/>
      <c r="R68" s="17"/>
      <c r="S68" s="17"/>
      <c r="T68" s="12"/>
    </row>
    <row r="69" spans="1:20" ht="12.75">
      <c r="A69" s="12"/>
      <c r="B69" s="12"/>
      <c r="C69" s="12"/>
      <c r="R69" s="13"/>
      <c r="S69" s="17"/>
      <c r="T69" s="12"/>
    </row>
    <row r="70" spans="1:20" ht="12.75">
      <c r="A70" s="12"/>
      <c r="B70" s="12"/>
      <c r="C70" s="12"/>
      <c r="R70" s="13"/>
      <c r="S70" s="13"/>
      <c r="T70" s="12"/>
    </row>
    <row r="71" spans="1:20" ht="12.75">
      <c r="A71" s="12"/>
      <c r="B71" s="12"/>
      <c r="C71" s="12"/>
      <c r="R71" s="13"/>
      <c r="S71" s="13"/>
      <c r="T71" s="12"/>
    </row>
    <row r="72" spans="1:20" ht="12.75">
      <c r="A72" s="12"/>
      <c r="B72" s="12"/>
      <c r="C72" s="12"/>
      <c r="R72" s="13"/>
      <c r="S72" s="13"/>
      <c r="T72" s="12"/>
    </row>
    <row r="73" spans="1:20" ht="12.75">
      <c r="A73" s="12"/>
      <c r="B73" s="12"/>
      <c r="C73" s="12"/>
      <c r="R73" s="13"/>
      <c r="S73" s="13"/>
      <c r="T73" s="12"/>
    </row>
    <row r="74" spans="1:20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4"/>
      <c r="S74" s="14"/>
      <c r="T74" s="12"/>
    </row>
    <row r="75" spans="1:20" ht="12.75">
      <c r="A75" s="12"/>
      <c r="B75" s="12"/>
      <c r="C75" s="12"/>
      <c r="R75" s="12"/>
      <c r="S75" s="12"/>
      <c r="T75" s="12"/>
    </row>
    <row r="76" spans="1:20" ht="12.75">
      <c r="A76" s="12"/>
      <c r="B76" s="12"/>
      <c r="C76" s="12"/>
      <c r="R76" s="12"/>
      <c r="S76" s="12"/>
      <c r="T76" s="12"/>
    </row>
    <row r="77" spans="1:20" ht="12.75">
      <c r="A77" s="12"/>
      <c r="B77" s="12"/>
      <c r="C77" s="12"/>
      <c r="R77" s="12"/>
      <c r="S77" s="12"/>
      <c r="T77" s="12"/>
    </row>
    <row r="78" spans="1:20" ht="12.75">
      <c r="A78" s="12"/>
      <c r="B78" s="12"/>
      <c r="C78" s="12"/>
      <c r="R78" s="12"/>
      <c r="S78" s="12"/>
      <c r="T78" s="12"/>
    </row>
    <row r="79" spans="1:20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2"/>
      <c r="S79" s="12"/>
      <c r="T79" s="12"/>
    </row>
    <row r="80" spans="1:20" ht="12.75">
      <c r="A80" s="12"/>
      <c r="B80" s="12"/>
      <c r="C80" s="12"/>
      <c r="R80" s="12"/>
      <c r="S80" s="12"/>
      <c r="T80" s="12"/>
    </row>
    <row r="81" spans="1:20" ht="12.75">
      <c r="A81" s="12"/>
      <c r="B81" s="12"/>
      <c r="C81" s="12"/>
      <c r="R81" s="12"/>
      <c r="S81" s="12"/>
      <c r="T81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7"/>
  <sheetViews>
    <sheetView zoomScalePageLayoutView="0" workbookViewId="0" topLeftCell="A1">
      <selection activeCell="F40" sqref="F40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421875" style="0" customWidth="1"/>
    <col min="4" max="8" width="11.421875" style="9" customWidth="1"/>
    <col min="9" max="17" width="10.28125" style="9" customWidth="1"/>
  </cols>
  <sheetData>
    <row r="1" spans="1:17" ht="13.5" thickBot="1">
      <c r="A1" s="52" t="s">
        <v>93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49">
        <v>39995</v>
      </c>
    </row>
    <row r="2" spans="1:18" ht="12.75">
      <c r="A2" s="53" t="s">
        <v>20</v>
      </c>
      <c r="B2" s="57"/>
      <c r="C2" s="94">
        <f>E2-'[1]EU - variety'!E2</f>
        <v>0</v>
      </c>
      <c r="D2" s="83">
        <f>F2-'[1]EU - variety'!F2</f>
        <v>0</v>
      </c>
      <c r="E2" s="163">
        <f>Italy!E$2</f>
        <v>0</v>
      </c>
      <c r="F2" s="83">
        <f>Italy!F$2</f>
        <v>0</v>
      </c>
      <c r="G2" s="83">
        <f>Italy!G$2</f>
        <v>0</v>
      </c>
      <c r="H2" s="83">
        <f>Italy!H$2</f>
        <v>0</v>
      </c>
      <c r="I2" s="83">
        <f>Italy!I$2</f>
        <v>0</v>
      </c>
      <c r="J2" s="83">
        <f>Italy!J$2</f>
        <v>0</v>
      </c>
      <c r="K2" s="83">
        <f>Italy!K$2</f>
        <v>0</v>
      </c>
      <c r="L2" s="83">
        <f>Italy!L$2</f>
        <v>0</v>
      </c>
      <c r="M2" s="83">
        <f>Italy!M$2</f>
        <v>0</v>
      </c>
      <c r="N2" s="83">
        <f>Italy!N$2</f>
        <v>0</v>
      </c>
      <c r="O2" s="83">
        <f>Italy!O$2</f>
        <v>0</v>
      </c>
      <c r="P2" s="83">
        <f>Italy!P$2</f>
        <v>0</v>
      </c>
      <c r="Q2" s="85">
        <f>Italy!Q$2</f>
        <v>0</v>
      </c>
      <c r="R2" s="82"/>
    </row>
    <row r="3" spans="1:18" ht="12.75">
      <c r="A3" s="53" t="s">
        <v>4</v>
      </c>
      <c r="B3" s="57"/>
      <c r="C3" s="94">
        <f>E3-'[1]EU - variety'!E3</f>
        <v>0</v>
      </c>
      <c r="D3" s="83">
        <f>F3-'[1]EU - variety'!F3</f>
        <v>-17</v>
      </c>
      <c r="E3" s="163">
        <f>Austria!E$3+Belgium!E$2+Denmark!E$2+France!E$4+Germany!E$2+Switzerland!E$2+Netherlands!E$2+Poland!E$2</f>
        <v>0</v>
      </c>
      <c r="F3" s="83">
        <f>Austria!F$3+Belgium!F$2+Denmark!F$2+France!F$4+Germany!F$2+Switzerland!F$2+Netherlands!F$2+Poland!F$2</f>
        <v>0</v>
      </c>
      <c r="G3" s="83">
        <f>Austria!G$3+Belgium!G$2+Denmark!G$2+France!G$4+Germany!G$2+Switzerland!G$2+Netherlands!G$2+Poland!G$2</f>
        <v>97</v>
      </c>
      <c r="H3" s="83">
        <f>Austria!H$3+Belgium!H$2+Denmark!H$2+France!H$4+Germany!H$2+Switzerland!H$2+Netherlands!H$2+Poland!H$2</f>
        <v>0</v>
      </c>
      <c r="I3" s="83">
        <f>Austria!I$3+Belgium!I$2+Denmark!I$2+France!I$4+Germany!I$2+Switzerland!I$2+Netherlands!I$2+Poland!I$2</f>
        <v>133</v>
      </c>
      <c r="J3" s="83">
        <f>Austria!J$3+Belgium!J$2+Denmark!J$2+France!J$4+Germany!J$2+Switzerland!J$2+Netherlands!J$2+Poland!J$2</f>
        <v>9</v>
      </c>
      <c r="K3" s="83">
        <f>Austria!K$3+Belgium!K$2+Denmark!K$2+France!K$4+Germany!K$2+Switzerland!K$2+Netherlands!K$2+Poland!K$2</f>
        <v>0</v>
      </c>
      <c r="L3" s="83">
        <f>Austria!L$3+Belgium!L$2+Denmark!L$2+France!L$4+Germany!L$2+Switzerland!L$2+Netherlands!L$2+Poland!L$2</f>
        <v>51</v>
      </c>
      <c r="M3" s="83">
        <f>Austria!M$3+Belgium!M$2+Denmark!M$2+France!M$4+Germany!M$2+Switzerland!M$2+Netherlands!M$2+Poland!M$2</f>
        <v>0</v>
      </c>
      <c r="N3" s="83">
        <f>Austria!N$3+Belgium!N$2+Denmark!N$2+France!N$4+Germany!N$2+Switzerland!N$2+Netherlands!N$2+Poland!N$2</f>
        <v>0</v>
      </c>
      <c r="O3" s="83">
        <f>Austria!O$3+Belgium!O$2+Denmark!O$2+France!O$4+Germany!O$2+Switzerland!O$2+Netherlands!O$2+Poland!O$2</f>
        <v>0</v>
      </c>
      <c r="P3" s="83">
        <f>Austria!P$3+Belgium!P$2+Denmark!P$2+France!P$4+Germany!P$2+Switzerland!P$2+Netherlands!P$2+Poland!P$2</f>
        <v>0</v>
      </c>
      <c r="Q3" s="85">
        <f>Austria!Q$3+Belgium!Q$2+Denmark!Q$2+Germany!Q$2+Switzerland!Q$2+Netherlands!Q$2+Poland!Q$2</f>
        <v>0</v>
      </c>
      <c r="R3" s="3"/>
    </row>
    <row r="4" spans="1:17" ht="12.75">
      <c r="A4" s="53" t="s">
        <v>11</v>
      </c>
      <c r="B4" s="57">
        <f aca="true" t="shared" si="0" ref="B4:B32">(E4-F4)/F4</f>
        <v>0.6515356671070014</v>
      </c>
      <c r="C4" s="94">
        <f>E4-'[1]EU - variety'!E4</f>
        <v>-10037.250000000002</v>
      </c>
      <c r="D4" s="83">
        <f>F4-'[1]EU - variety'!F4</f>
        <v>-11329.51</v>
      </c>
      <c r="E4" s="163">
        <f>Austria!E$4+France!E$5+Germany!E$3+Italy!E$3+Switzerland!E$3+UK!E$2+'Czech Republic'!E$2</f>
        <v>5000.85</v>
      </c>
      <c r="F4" s="83">
        <f>Austria!F$4+France!F$5+Germany!F$3+Italy!F$3+Switzerland!F$3+UK!F$2+'Czech Republic'!F$2</f>
        <v>3028</v>
      </c>
      <c r="G4" s="83">
        <f>Austria!G$4+France!G$5+Germany!G$3+Italy!G$3+Switzerland!G$3+UK!G$2+'Czech Republic'!G$2</f>
        <v>17234.300000000003</v>
      </c>
      <c r="H4" s="83">
        <f>Austria!H$4+France!H$5+Germany!H$3+Italy!H$3+Switzerland!H$3+UK!H$2</f>
        <v>100</v>
      </c>
      <c r="I4" s="83">
        <f>Austria!I$4+France!I$5+Germany!I$3+Italy!I$3+Switzerland!I$3+UK!I$2</f>
        <v>2273</v>
      </c>
      <c r="J4" s="83">
        <f>Austria!J$4+France!J$5+Germany!J$3+Italy!J$3+Switzerland!J$3+UK!J$2</f>
        <v>927</v>
      </c>
      <c r="K4" s="83">
        <f>Austria!K$4+France!K$5+Germany!K$3+Italy!K$3+Switzerland!K$3+UK!K$2</f>
        <v>2845</v>
      </c>
      <c r="L4" s="83">
        <f>Austria!L$4+France!L$5+Germany!L$3+Italy!L$3+Switzerland!L$3+UK!L$2</f>
        <v>4611</v>
      </c>
      <c r="M4" s="83">
        <f>Austria!M$4+France!M$5+Germany!M$3+Italy!M$3+Switzerland!M$3+UK!M$2</f>
        <v>117</v>
      </c>
      <c r="N4" s="83">
        <f>Austria!N$4+France!N$5+Germany!N$3+Italy!N$3+Switzerland!N$3+UK!N$2</f>
        <v>1522</v>
      </c>
      <c r="O4" s="83">
        <f>Austria!O$4+France!O$5+Germany!O$3+Italy!O$3+Switzerland!O$3+UK!O$2</f>
        <v>469</v>
      </c>
      <c r="P4" s="83">
        <f>Austria!P$4+France!P$5+Germany!P$3+Italy!P$3+Switzerland!P$3+UK!P$2</f>
        <v>3067.5</v>
      </c>
      <c r="Q4" s="85">
        <f>Austria!Q$4+Germany!Q$3+Italy!Q$3+Switzerland!Q$3+UK!Q$2</f>
        <v>168</v>
      </c>
    </row>
    <row r="5" spans="1:17" ht="12.75">
      <c r="A5" s="53" t="s">
        <v>37</v>
      </c>
      <c r="B5" s="57">
        <f t="shared" si="0"/>
        <v>0.3835674755214985</v>
      </c>
      <c r="C5" s="94">
        <f>E5-'[1]EU - variety'!E5</f>
        <v>-1590</v>
      </c>
      <c r="D5" s="83">
        <f>F5-'[1]EU - variety'!F5</f>
        <v>-1172</v>
      </c>
      <c r="E5" s="163">
        <f>UK!E$3</f>
        <v>3250</v>
      </c>
      <c r="F5" s="83">
        <f>UK!F$3</f>
        <v>2349</v>
      </c>
      <c r="G5" s="83">
        <f>UK!G$3</f>
        <v>4000</v>
      </c>
      <c r="H5" s="83">
        <f>UK!H$3</f>
        <v>3500</v>
      </c>
      <c r="I5" s="83">
        <f>UK!I$3</f>
        <v>0</v>
      </c>
      <c r="J5" s="83">
        <f>UK!J$3</f>
        <v>2000</v>
      </c>
      <c r="K5" s="83">
        <f>UK!K$3</f>
        <v>7000</v>
      </c>
      <c r="L5" s="83">
        <f>UK!L$3</f>
        <v>10200</v>
      </c>
      <c r="M5" s="83">
        <f>UK!M$3</f>
        <v>2000</v>
      </c>
      <c r="N5" s="83">
        <f>UK!N$3</f>
        <v>2000</v>
      </c>
      <c r="O5" s="83">
        <f>UK!O$3</f>
        <v>4000</v>
      </c>
      <c r="P5" s="83">
        <f>UK!P$3</f>
        <v>6000</v>
      </c>
      <c r="Q5" s="85">
        <f>UK!Q$3</f>
        <v>11000</v>
      </c>
    </row>
    <row r="6" spans="1:17" ht="12.75">
      <c r="A6" s="53" t="s">
        <v>29</v>
      </c>
      <c r="B6" s="57"/>
      <c r="C6" s="94">
        <f>E6-'[1]EU - variety'!E6</f>
        <v>0</v>
      </c>
      <c r="D6" s="83">
        <f>F6-'[1]EU - variety'!F6</f>
        <v>0</v>
      </c>
      <c r="E6" s="163">
        <f>France!E6+UK!E4</f>
        <v>0</v>
      </c>
      <c r="F6" s="83">
        <f>France!F6+UK!F4</f>
        <v>0</v>
      </c>
      <c r="G6" s="83">
        <f>France!G6+UK!G4</f>
        <v>0</v>
      </c>
      <c r="H6" s="83">
        <f>France!H6+UK!H4</f>
        <v>0</v>
      </c>
      <c r="I6" s="83">
        <f>France!I6+UK!I4</f>
        <v>0</v>
      </c>
      <c r="J6" s="83">
        <f>France!J6+UK!J4</f>
        <v>0</v>
      </c>
      <c r="K6" s="83">
        <f>France!K6+UK!K4</f>
        <v>0</v>
      </c>
      <c r="L6" s="83">
        <f>France!L6+UK!L4</f>
        <v>0</v>
      </c>
      <c r="M6" s="83">
        <f>France!M6+UK!M4</f>
        <v>0</v>
      </c>
      <c r="N6" s="83">
        <f>France!N6+UK!N4</f>
        <v>32</v>
      </c>
      <c r="O6" s="83">
        <f>France!O6+UK!O4</f>
        <v>230</v>
      </c>
      <c r="P6" s="83">
        <f>France!P6+UK!P4</f>
        <v>53</v>
      </c>
      <c r="Q6" s="85">
        <f>UK!Q4</f>
        <v>0</v>
      </c>
    </row>
    <row r="7" spans="1:17" ht="12.75">
      <c r="A7" s="53" t="s">
        <v>33</v>
      </c>
      <c r="B7" s="57"/>
      <c r="C7" s="94">
        <f>E7-'[1]EU - variety'!E7</f>
        <v>0</v>
      </c>
      <c r="D7" s="83">
        <f>F7-'[1]EU - variety'!F7</f>
        <v>0</v>
      </c>
      <c r="E7" s="163">
        <f>Poland!E$3</f>
        <v>0</v>
      </c>
      <c r="F7" s="83">
        <f>Poland!F$3</f>
        <v>0</v>
      </c>
      <c r="G7" s="83">
        <f>Poland!G$3</f>
        <v>0</v>
      </c>
      <c r="H7" s="83">
        <f>Poland!H$3</f>
        <v>0</v>
      </c>
      <c r="I7" s="83">
        <f>Poland!I$3</f>
        <v>0</v>
      </c>
      <c r="J7" s="83">
        <f>Poland!J$3</f>
        <v>0</v>
      </c>
      <c r="K7" s="83">
        <f>Poland!K$3</f>
        <v>0</v>
      </c>
      <c r="L7" s="83">
        <f>Poland!L$3</f>
        <v>0</v>
      </c>
      <c r="M7" s="83">
        <f>Poland!M$3</f>
        <v>0</v>
      </c>
      <c r="N7" s="83">
        <f>Poland!N$3</f>
        <v>0</v>
      </c>
      <c r="O7" s="83">
        <f>Poland!O$3</f>
        <v>0</v>
      </c>
      <c r="P7" s="83">
        <f>Poland!P$3</f>
        <v>0</v>
      </c>
      <c r="Q7" s="85">
        <f>Poland!Q$3</f>
        <v>0</v>
      </c>
    </row>
    <row r="8" spans="1:17" ht="12.75">
      <c r="A8" s="53" t="s">
        <v>5</v>
      </c>
      <c r="B8" s="57"/>
      <c r="C8" s="94">
        <f>E8-'[1]EU - variety'!E8</f>
        <v>0</v>
      </c>
      <c r="D8" s="83">
        <f>F8-'[1]EU - variety'!F8</f>
        <v>0</v>
      </c>
      <c r="E8" s="163">
        <f>Belgium!E$3+Denmark!E$4+Germany!E$4+Switzerland!E$4+UK!E$5</f>
        <v>0</v>
      </c>
      <c r="F8" s="83">
        <f>Belgium!F$3+Denmark!F$4+Germany!F$4+Switzerland!F$4+UK!F$5</f>
        <v>0</v>
      </c>
      <c r="G8" s="83">
        <f>Belgium!G$3+Denmark!G$4+Germany!G$4+Switzerland!G$4+UK!G$5</f>
        <v>0</v>
      </c>
      <c r="H8" s="83">
        <f>Belgium!H$3+Denmark!H$4+Germany!H$4+Switzerland!H$4+UK!H$5</f>
        <v>0</v>
      </c>
      <c r="I8" s="83">
        <f>Belgium!I$3+Denmark!I$4+Germany!I$4+Switzerland!I$4+UK!I$5</f>
        <v>0</v>
      </c>
      <c r="J8" s="83">
        <f>Belgium!J$3+Denmark!J$4+Germany!J$4+Switzerland!J$4+UK!J$5</f>
        <v>0</v>
      </c>
      <c r="K8" s="83">
        <f>Belgium!K$3+Denmark!K$4+Germany!K$4+Switzerland!K$4+UK!K$5</f>
        <v>0</v>
      </c>
      <c r="L8" s="83">
        <f>Belgium!L$3+Denmark!L$4+Germany!L$4+Switzerland!L$4+UK!L$5</f>
        <v>0</v>
      </c>
      <c r="M8" s="83">
        <f>Belgium!M$3+Denmark!M$4+Germany!M$4+Switzerland!M$4+UK!M$5</f>
        <v>0</v>
      </c>
      <c r="N8" s="83">
        <f>Belgium!N$3+Denmark!N$4+Germany!N$4+Switzerland!N$4+UK!N$5</f>
        <v>0</v>
      </c>
      <c r="O8" s="83">
        <f>Belgium!O$3+Denmark!O$4+Germany!O$4+Switzerland!O$4+UK!O$5</f>
        <v>0</v>
      </c>
      <c r="P8" s="83">
        <f>Belgium!P$3+Denmark!P$4+Germany!P$4+Switzerland!P$4+UK!P$5</f>
        <v>0</v>
      </c>
      <c r="Q8" s="85">
        <f>Belgium!Q$3+Denmark!Q$4+Germany!Q$4+Switzerland!Q$4+UK!Q$5</f>
        <v>0</v>
      </c>
    </row>
    <row r="9" spans="1:17" ht="12.75">
      <c r="A9" s="53" t="s">
        <v>62</v>
      </c>
      <c r="B9" s="57">
        <f t="shared" si="0"/>
        <v>-0.4383184523809524</v>
      </c>
      <c r="C9" s="94">
        <f>E9-'[1]EU - variety'!E9</f>
        <v>-4921.6</v>
      </c>
      <c r="D9" s="83">
        <f>F9-'[1]EU - variety'!F9</f>
        <v>-8117</v>
      </c>
      <c r="E9" s="163">
        <f>France!E$8+Italy!E$4</f>
        <v>2264.7</v>
      </c>
      <c r="F9" s="83">
        <f>France!F$8+Italy!F$4</f>
        <v>4032</v>
      </c>
      <c r="G9" s="83">
        <f>France!G$8+Italy!G$4</f>
        <v>186</v>
      </c>
      <c r="H9" s="83">
        <f>France!H$8+Italy!H$4</f>
        <v>298</v>
      </c>
      <c r="I9" s="83">
        <f>France!I$8+Italy!I$4</f>
        <v>1679</v>
      </c>
      <c r="J9" s="83">
        <f>France!J$8+Italy!J$4</f>
        <v>257</v>
      </c>
      <c r="K9" s="83">
        <f>France!K$8+Italy!K$4</f>
        <v>276</v>
      </c>
      <c r="L9" s="83">
        <f>France!L$8+Italy!L$4</f>
        <v>1767</v>
      </c>
      <c r="M9" s="83">
        <f>France!M$8+Italy!M$4</f>
        <v>0</v>
      </c>
      <c r="N9" s="83">
        <f>France!N$8+Italy!N$4</f>
        <v>11</v>
      </c>
      <c r="O9" s="83">
        <f>France!O$8+Italy!O$4</f>
        <v>330</v>
      </c>
      <c r="P9" s="83">
        <f>France!P$8+Italy!P$4</f>
        <v>1155</v>
      </c>
      <c r="Q9" s="85"/>
    </row>
    <row r="10" spans="1:17" ht="12.75">
      <c r="A10" s="53" t="s">
        <v>2</v>
      </c>
      <c r="B10" s="57">
        <f t="shared" si="0"/>
        <v>-0.5517711171662125</v>
      </c>
      <c r="C10" s="94">
        <f>E10-'[1]EU - variety'!E10</f>
        <v>-3695</v>
      </c>
      <c r="D10" s="83">
        <f>F10-'[1]EU - variety'!F10</f>
        <v>-9242</v>
      </c>
      <c r="E10" s="163">
        <f>Austria!E$5+Belgium!E$4+Denmark!E$5+France!E$9+Germany!E$5+Italy!E$5+Switzerland!E$5+Netherlands!E$3+Poland!E$4</f>
        <v>329</v>
      </c>
      <c r="F10" s="83">
        <f>Austria!F$5+Belgium!F$4+Denmark!F$5+France!F$9+Germany!F$5+Italy!F$5+Switzerland!F$5+Netherlands!F$3+Poland!F$4</f>
        <v>734</v>
      </c>
      <c r="G10" s="83">
        <f>Austria!G$5+Belgium!G$4+Denmark!G$5+France!G$9+Germany!G$5+Italy!G$5+Switzerland!G$5+Netherlands!G$3+Poland!G$4</f>
        <v>1415</v>
      </c>
      <c r="H10" s="83">
        <f>Austria!H$5+Belgium!H$4+Denmark!H$5+France!H$9+Germany!H$5+Italy!H$5+Switzerland!H$5+Netherlands!H$3+Poland!H$4</f>
        <v>358</v>
      </c>
      <c r="I10" s="83">
        <f>Austria!I$5+Belgium!I$4+Denmark!I$5+France!I$9+Germany!I$5+Italy!I$5+Switzerland!I$5+Netherlands!I$3+Poland!I$4</f>
        <v>1556</v>
      </c>
      <c r="J10" s="83">
        <f>Austria!J$5+Belgium!J$4+Denmark!J$5+France!J$9+Germany!J$5+Italy!J$5+Switzerland!J$5+Netherlands!J$3+Poland!J$4</f>
        <v>1520</v>
      </c>
      <c r="K10" s="83">
        <f>Austria!K$5+Belgium!K$4+Denmark!K$5+France!K$9+Germany!K$5+Italy!K$5+Switzerland!K$5+Netherlands!K$3+Poland!K$4</f>
        <v>4246</v>
      </c>
      <c r="L10" s="83">
        <f>Austria!L$5+Belgium!L$4+Denmark!L$5+France!L$9+Germany!L$5+Italy!L$5+Switzerland!L$5+Netherlands!L$3+Poland!L$4</f>
        <v>1410</v>
      </c>
      <c r="M10" s="83">
        <f>Austria!M$5+Belgium!M$4+Denmark!M$5+France!M$9+Germany!M$5+Italy!M$5+Switzerland!M$5+Netherlands!M$3+Poland!M$4</f>
        <v>530</v>
      </c>
      <c r="N10" s="83">
        <f>Austria!N$5+Belgium!N$4+Denmark!N$5+France!N$9+Germany!N$5+Italy!N$5+Switzerland!N$5+Netherlands!N$3+Poland!N$4</f>
        <v>1508</v>
      </c>
      <c r="O10" s="83">
        <f>Austria!O$5+Belgium!O$4+Denmark!O$5+France!O$9+Germany!O$5+Italy!O$5+Switzerland!O$5+Netherlands!O$3+Poland!O$4</f>
        <v>5</v>
      </c>
      <c r="P10" s="83">
        <f>Austria!P$5+Belgium!P$4+Denmark!P$5+France!P$9+Germany!P$5+Italy!P$5+Switzerland!P$5+Netherlands!P$3+Poland!P$4</f>
        <v>98</v>
      </c>
      <c r="Q10" s="85">
        <f>Austria!Q$5+Belgium!Q$4+Denmark!Q$5+Germany!Q$5+Italy!Q$5+Switzerland!Q$5+Netherlands!Q$3+Poland!Q$4</f>
        <v>3</v>
      </c>
    </row>
    <row r="11" spans="1:17" ht="12.75">
      <c r="A11" s="53" t="s">
        <v>12</v>
      </c>
      <c r="B11" s="57">
        <f t="shared" si="0"/>
        <v>0.5080565989351769</v>
      </c>
      <c r="C11" s="94">
        <f>E11-'[1]EU - variety'!E11</f>
        <v>-10647.250484263228</v>
      </c>
      <c r="D11" s="83">
        <f>F11-'[1]EU - variety'!F11</f>
        <v>-10454.671657232033</v>
      </c>
      <c r="E11" s="163">
        <f>Austria!E$7+Denmark!E$6+France!E$10+Germany!E$6+Italy!E$6+Spain!E$2</f>
        <v>6691.24712947538</v>
      </c>
      <c r="F11" s="83">
        <f>Austria!F$7+Denmark!F$6+France!F$10+Germany!F$6+Italy!F$6+Spain!F$2</f>
        <v>4437</v>
      </c>
      <c r="G11" s="83">
        <f>Austria!G$7+Denmark!G$6+France!G$10+Germany!G$6+Italy!G$6+Spain!G$2</f>
        <v>11978.2</v>
      </c>
      <c r="H11" s="83">
        <f>Austria!H$7+Denmark!H$6+France!H$10+Germany!H$6+Italy!H$6+Spain!H$2</f>
        <v>533</v>
      </c>
      <c r="I11" s="83">
        <f>Austria!I$7+Denmark!I$6+France!I$10+Germany!I$6+Italy!I$6+Spain!I$2</f>
        <v>7071</v>
      </c>
      <c r="J11" s="83">
        <f>Austria!J$7+Denmark!J$6+France!J$10+Germany!J$6+Italy!J$6+Spain!J$2</f>
        <v>6285</v>
      </c>
      <c r="K11" s="83">
        <f>Austria!K$7+Denmark!K$6+France!K$10+Germany!K$6+Italy!K$6+Spain!K$2</f>
        <v>1741.28</v>
      </c>
      <c r="L11" s="83">
        <f>Austria!L$7+Denmark!L$6+France!L$10+Germany!L$6+Italy!L$6+Spain!L$2</f>
        <v>11347.52081683981</v>
      </c>
      <c r="M11" s="83">
        <f>Austria!M$7+Denmark!M$6+France!M$10+Germany!M$6+Italy!M$6+Spain!M$2</f>
        <v>294.7</v>
      </c>
      <c r="N11" s="83">
        <f>Austria!N$7+Denmark!N$6+France!N$10+Germany!N$6+Italy!N$6+Spain!N$2</f>
        <v>1609</v>
      </c>
      <c r="O11" s="83">
        <f>Austria!O$7+Denmark!O$6+France!O$10+Germany!O$6+Italy!O$6+Spain!O$2</f>
        <v>1937.8545</v>
      </c>
      <c r="P11" s="83">
        <f>Austria!P$7+Denmark!P$6+France!P$10+Germany!P$6+Italy!P$6+Spain!P$2</f>
        <v>1727</v>
      </c>
      <c r="Q11" s="85">
        <f>Austria!Q$7+Denmark!Q$6+Germany!Q$6+Italy!Q$6+Spain!Q$2</f>
        <v>737</v>
      </c>
    </row>
    <row r="12" spans="1:17" ht="12.75">
      <c r="A12" s="53" t="s">
        <v>9</v>
      </c>
      <c r="B12" s="57">
        <f t="shared" si="0"/>
        <v>0.6134681532439805</v>
      </c>
      <c r="C12" s="94">
        <f>E12-'[1]EU - variety'!E12</f>
        <v>-16655.699999999997</v>
      </c>
      <c r="D12" s="83">
        <f>F12-'[1]EU - variety'!F12</f>
        <v>-12300.73</v>
      </c>
      <c r="E12" s="163">
        <f>Austria!E$8+'Czech Republic'!E$3+Denmark!E$7+France!E$11+Germany!E$7+Italy!E$7+Spain!E$3+Switzerland!E$6+UK!E$6+Poland!E$5</f>
        <v>13603.15</v>
      </c>
      <c r="F12" s="83">
        <f>Austria!F$8+'Czech Republic'!F$3+Denmark!F$7+France!F$11+Germany!F$7+Italy!F$7+Spain!F$3+Switzerland!F$6+UK!F$6+Poland!F$5</f>
        <v>8431</v>
      </c>
      <c r="G12" s="83">
        <f>Austria!G$8+'Czech Republic'!G$3+Denmark!G$7+France!G$11+Germany!G$7+Italy!G$7+Spain!G$3+Switzerland!G$6+UK!G$6+Poland!G$5</f>
        <v>11155</v>
      </c>
      <c r="H12" s="83">
        <f>Austria!H$8+'Czech Republic'!H$3+Denmark!H$7+France!H$11+Germany!H$7+Italy!H$7+Spain!H$3+Switzerland!H$6+UK!H$6+Poland!H$5</f>
        <v>477</v>
      </c>
      <c r="I12" s="83">
        <f>Austria!I$8+'Czech Republic'!I$3+Denmark!I$7+France!I$11+Germany!I$7+Italy!I$7+Spain!I$3+Switzerland!I$6+UK!I$6+Poland!I$5</f>
        <v>3317</v>
      </c>
      <c r="J12" s="83">
        <f>Austria!J$8+'Czech Republic'!J$3+Denmark!J$7+France!J$11+Germany!J$7+Italy!J$7+Spain!J$3+Switzerland!J$6+UK!J$6+Poland!J$5</f>
        <v>1932</v>
      </c>
      <c r="K12" s="83">
        <f>Austria!K$8+'Czech Republic'!K$3+Denmark!K$7+France!K$11+Germany!K$7+Italy!K$7+Spain!K$3+Switzerland!K$6+UK!K$6+Poland!K$5</f>
        <v>3363</v>
      </c>
      <c r="L12" s="83">
        <f>Austria!L$8+'Czech Republic'!L$3+Denmark!L$7+France!L$11+Germany!L$7+Italy!L$7+Spain!L$3+Switzerland!L$6+UK!L$6+Poland!L$5</f>
        <v>5174</v>
      </c>
      <c r="M12" s="83">
        <f>Austria!M$8+'Czech Republic'!M$3+Denmark!M$7+France!M$11+Germany!M$7+Italy!M$7+Spain!M$3+Switzerland!M$6+UK!M$6+Poland!M$5</f>
        <v>1217</v>
      </c>
      <c r="N12" s="83">
        <f>Austria!N$8+'Czech Republic'!N$3+Denmark!N$7+France!N$11+Germany!N$7+Italy!N$7+Spain!N$3+Switzerland!N$6+UK!N$6+Poland!N$5</f>
        <v>4206</v>
      </c>
      <c r="O12" s="83">
        <f>Austria!O$8+'Czech Republic'!O$3+Denmark!O$7+France!O$11+Germany!O$7+Italy!O$7+Spain!O$3+Switzerland!O$6+UK!O$6+Poland!O$5</f>
        <v>3461.852670092556</v>
      </c>
      <c r="P12" s="83">
        <f>Austria!P$8+'Czech Republic'!P$3+Denmark!P$7+France!P$11+Germany!P$7+Italy!P$7+Spain!P$3+Switzerland!P$6+UK!P$6+Poland!P$5</f>
        <v>5366.5</v>
      </c>
      <c r="Q12" s="85">
        <f>Austria!Q$8+'Czech Republic'!Q$3+Denmark!Q$7+Germany!Q$7+Italy!Q$7+Spain!Q$3+Switzerland!Q$6+UK!Q$6+Poland!Q$5</f>
        <v>1874</v>
      </c>
    </row>
    <row r="13" spans="1:17" ht="12.75">
      <c r="A13" s="53" t="s">
        <v>14</v>
      </c>
      <c r="B13" s="57"/>
      <c r="C13" s="94">
        <f>E13-'[1]EU - variety'!E13</f>
        <v>-10000</v>
      </c>
      <c r="D13" s="83">
        <f>F13-'[1]EU - variety'!F13</f>
        <v>-8000</v>
      </c>
      <c r="E13" s="163">
        <f>Austria!E$9+Belgium!E$5+'Czech Republic'!E$4+Denmark!E$8+Germany!E$8+Italy!E$8+Poland!E$6</f>
        <v>10000</v>
      </c>
      <c r="F13" s="83">
        <f>Austria!F$9+Belgium!F$5+'Czech Republic'!F$4+Denmark!F$8+Germany!F$8+Italy!F$8+Poland!F$6</f>
        <v>0</v>
      </c>
      <c r="G13" s="83">
        <f>Austria!G$9+Belgium!G$5+'Czech Republic'!G$4+Denmark!G$8+Germany!G$8+Italy!G$8+Poland!G$6</f>
        <v>10140</v>
      </c>
      <c r="H13" s="83">
        <f>Austria!H$9+Belgium!H$5+'Czech Republic'!H$4+Denmark!H$8+Germany!H$8+Italy!H$8+Poland!H$6</f>
        <v>8000</v>
      </c>
      <c r="I13" s="83">
        <f>Austria!I$9+Belgium!I$5+'Czech Republic'!I$4+Denmark!I$8+Germany!I$8+Italy!I$8+Poland!I$6</f>
        <v>8002</v>
      </c>
      <c r="J13" s="83">
        <f>Austria!J$9+Belgium!J$5+'Czech Republic'!J$4+Denmark!J$8+Germany!J$8+Italy!J$8+Poland!J$6</f>
        <v>5085</v>
      </c>
      <c r="K13" s="83">
        <f>Austria!K$9+Belgium!K$5+'Czech Republic'!K$4+Denmark!K$8+Germany!K$8+Italy!K$8+Poland!K$6</f>
        <v>2000</v>
      </c>
      <c r="L13" s="83">
        <f>Austria!L$9+Belgium!L$5+'Czech Republic'!L$4+Denmark!L$8+Germany!L$8+Italy!L$8+Poland!L$6</f>
        <v>1010</v>
      </c>
      <c r="M13" s="83">
        <f>Austria!M$9+Belgium!M$5+'Czech Republic'!M$4+Denmark!M$8+Germany!M$8+Italy!M$8+Poland!M$6</f>
        <v>1001</v>
      </c>
      <c r="N13" s="83">
        <f>Austria!N$9+Belgium!N$5+'Czech Republic'!N$4+Denmark!N$8+Germany!N$8+Italy!N$8+Poland!N$6</f>
        <v>1000</v>
      </c>
      <c r="O13" s="83">
        <f>Austria!O$9+Belgium!O$5+'Czech Republic'!O$4+Denmark!O$8+Germany!O$8+Italy!O$8+Poland!O$6</f>
        <v>187</v>
      </c>
      <c r="P13" s="83">
        <f>Austria!P$9+Belgium!P$5+'Czech Republic'!P$4+Denmark!P$8+Germany!P$8+Italy!P$8+Poland!P$6</f>
        <v>365</v>
      </c>
      <c r="Q13" s="85">
        <f>Austria!Q$9+Belgium!Q$5+'Czech Republic'!Q$4+Denmark!Q$8+Germany!Q$8+Italy!Q$8+Poland!Q$6</f>
        <v>43</v>
      </c>
    </row>
    <row r="14" spans="1:17" ht="12.75">
      <c r="A14" s="53" t="s">
        <v>3</v>
      </c>
      <c r="B14" s="57">
        <f t="shared" si="0"/>
        <v>-0.05395118734398702</v>
      </c>
      <c r="C14" s="94">
        <f>E14-'[1]EU - variety'!E14</f>
        <v>-86183.75014618775</v>
      </c>
      <c r="D14" s="83">
        <f>F14-'[1]EU - variety'!F14</f>
        <v>-121054.2817958245</v>
      </c>
      <c r="E14" s="163">
        <f>Austria!E$10+Belgium!E$6+'Czech Republic'!E$5+France!E$12+Germany!E$9+Italy!E$9+Spain!E$4+Switzerland!E$8+Netherlands!E$4+Poland!E$7</f>
        <v>192276.61457069262</v>
      </c>
      <c r="F14" s="83">
        <f>Austria!F$10+Belgium!F$6+'Czech Republic'!F$5+France!F$12+Germany!F$9+Italy!F$9+Spain!F$4+Switzerland!F$8+Netherlands!F$4+Poland!F$7</f>
        <v>203241.74820417553</v>
      </c>
      <c r="G14" s="83">
        <f>Austria!G$10+Belgium!G$6+'Czech Republic'!G$5+France!G$12+Germany!G$9+Italy!G$9+Spain!G$4+Switzerland!G$8+Netherlands!G$4+Poland!G$7</f>
        <v>238671.59999999998</v>
      </c>
      <c r="H14" s="83">
        <f>Austria!H$10+Belgium!H$6+'Czech Republic'!H$5+France!H$12+Germany!H$9+Italy!H$9+Spain!H$4+Switzerland!H$8+Netherlands!H$4+Poland!H$7</f>
        <v>73897.3</v>
      </c>
      <c r="I14" s="83">
        <f>Austria!I$10+Belgium!I$6+'Czech Republic'!I$5+France!I$12+Germany!I$9+Italy!I$9+Spain!I$4+Switzerland!I$8+Netherlands!I$4+Poland!I$7</f>
        <v>274989</v>
      </c>
      <c r="J14" s="83">
        <f>Austria!J$10+Belgium!J$6+'Czech Republic'!J$5+France!J$12+Germany!J$9+Italy!J$9+Spain!J$4+Switzerland!J$8+Netherlands!J$4+Poland!J$7</f>
        <v>214963</v>
      </c>
      <c r="K14" s="83">
        <f>Austria!K$10+Belgium!K$6+'Czech Republic'!K$5+France!K$12+Germany!K$9+Italy!K$9+Spain!K$4+Switzerland!K$8+Netherlands!K$4+Poland!K$7</f>
        <v>216234.6003175137</v>
      </c>
      <c r="L14" s="83">
        <f>Austria!L$10+Belgium!L$6+'Czech Republic'!L$5+France!L$12+Germany!L$9+Italy!L$9+Spain!L$4+Switzerland!L$8+Netherlands!L$4+Poland!L$7</f>
        <v>213119.72210721474</v>
      </c>
      <c r="M14" s="83">
        <f>Austria!M$10+Belgium!M$6+'Czech Republic'!M$5+France!M$12+Germany!M$9+Italy!M$9+Spain!M$4+Switzerland!M$8+Netherlands!M$4+Poland!M$7</f>
        <v>89741.09129678531</v>
      </c>
      <c r="N14" s="83">
        <f>Austria!N$10+Belgium!N$6+'Czech Republic'!N$5+France!N$12+Germany!N$9+Italy!N$9+Spain!N$4+Switzerland!N$8+Netherlands!N$4+Poland!N$7</f>
        <v>185267</v>
      </c>
      <c r="O14" s="83">
        <f>Austria!O$10+Belgium!O$6+'Czech Republic'!O$5+France!O$12+Germany!O$9+Italy!O$9+Spain!O$4+Switzerland!O$8+Netherlands!O$4+Poland!O$7</f>
        <v>144120.34153024343</v>
      </c>
      <c r="P14" s="83">
        <f>Austria!P$10+Belgium!P$6+'Czech Republic'!P$5+France!P$12+Germany!P$9+Italy!P$9+Spain!P$4+Switzerland!P$8+Netherlands!P$4+Poland!P$7</f>
        <v>153184.24831686096</v>
      </c>
      <c r="Q14" s="85">
        <f>Austria!Q$10+Belgium!Q$6+'Czech Republic'!Q$5+Germany!Q$9+Italy!Q$9+Spain!Q$4+Switzerland!Q$8+Netherlands!Q$4+Poland!Q$7</f>
        <v>172083</v>
      </c>
    </row>
    <row r="15" spans="1:17" ht="12.75">
      <c r="A15" s="53" t="s">
        <v>17</v>
      </c>
      <c r="B15" s="57">
        <f t="shared" si="0"/>
        <v>-0.038464708079263485</v>
      </c>
      <c r="C15" s="94">
        <f>E15-'[1]EU - variety'!E15</f>
        <v>-16367.448620993368</v>
      </c>
      <c r="D15" s="83">
        <f>F15-'[1]EU - variety'!F15</f>
        <v>-12262</v>
      </c>
      <c r="E15" s="163">
        <f>Austria!E$11+France!E$14+Italy!E$10+Spain!E$5+Switzerland!E$9</f>
        <v>19947.04963089568</v>
      </c>
      <c r="F15" s="83">
        <f>Austria!F$11+France!F$14+Italy!F$10+Spain!F$5+Switzerland!F$9</f>
        <v>20745</v>
      </c>
      <c r="G15" s="83">
        <f>Austria!G$11+France!G$14+Italy!G$10+Spain!G$5+Switzerland!G$9</f>
        <v>15764.2</v>
      </c>
      <c r="H15" s="83">
        <f>Austria!H$11+France!H$14+Italy!H$10+Spain!H$5+Switzerland!H$9</f>
        <v>10834.2</v>
      </c>
      <c r="I15" s="83">
        <f>Austria!I$11+France!I$14+Italy!I$10+Spain!I$5+Switzerland!I$9</f>
        <v>8355</v>
      </c>
      <c r="J15" s="83">
        <f>Austria!J$11+France!J$14+Italy!J$10+Spain!J$5+Switzerland!J$9</f>
        <v>13061.2</v>
      </c>
      <c r="K15" s="83">
        <f>Austria!K$11+France!K$14+Italy!K$10+Spain!K$5+Switzerland!K$9</f>
        <v>4841.740437416533</v>
      </c>
      <c r="L15" s="83">
        <f>Austria!L$11+France!L$14+Italy!L$10+Spain!L$5+Switzerland!L$9</f>
        <v>9628.118455854941</v>
      </c>
      <c r="M15" s="83">
        <f>Austria!M$11+France!M$14+Italy!M$10+Spain!M$5+Switzerland!M$9</f>
        <v>1769.832030358842</v>
      </c>
      <c r="N15" s="83">
        <f>Austria!N$11+France!N$14+Italy!N$10+Spain!N$5+Switzerland!N$9</f>
        <v>3370</v>
      </c>
      <c r="O15" s="83">
        <f>Austria!O$11+France!O$14+Italy!O$10+Spain!O$5+Switzerland!O$9</f>
        <v>1902.3222034943576</v>
      </c>
      <c r="P15" s="83">
        <f>Austria!P$11+France!P$14+Italy!P$10+Spain!P$5+Switzerland!P$9</f>
        <v>2749</v>
      </c>
      <c r="Q15" s="85">
        <f>Austria!Q$11+Italy!Q$10+Spain!Q$5+Switzerland!Q$9</f>
        <v>413</v>
      </c>
    </row>
    <row r="16" spans="1:17" ht="12.75">
      <c r="A16" s="53" t="s">
        <v>15</v>
      </c>
      <c r="B16" s="57"/>
      <c r="C16" s="94">
        <f>E16-'[1]EU - variety'!E16</f>
        <v>0</v>
      </c>
      <c r="D16" s="83">
        <f>F16-'[1]EU - variety'!F16</f>
        <v>0</v>
      </c>
      <c r="E16" s="163">
        <f>Denmark!E$9+Germany!E$10</f>
        <v>0</v>
      </c>
      <c r="F16" s="83">
        <f>Denmark!F$9+Germany!F$10</f>
        <v>0</v>
      </c>
      <c r="G16" s="83">
        <f>Denmark!G$9+Germany!G$10</f>
        <v>0</v>
      </c>
      <c r="H16" s="83">
        <f>Denmark!H$9+Germany!H$10</f>
        <v>0</v>
      </c>
      <c r="I16" s="83">
        <f>Denmark!I$9+Germany!I$10</f>
        <v>0</v>
      </c>
      <c r="J16" s="83">
        <f>Denmark!J$9+Germany!J$10</f>
        <v>0</v>
      </c>
      <c r="K16" s="83">
        <f>Denmark!K$9+Germany!K$10</f>
        <v>0</v>
      </c>
      <c r="L16" s="83">
        <f>Denmark!L$9+Germany!L$10</f>
        <v>0</v>
      </c>
      <c r="M16" s="83">
        <f>Denmark!M$9+Germany!M$10</f>
        <v>0</v>
      </c>
      <c r="N16" s="83">
        <f>Denmark!N$9+Germany!N$10</f>
        <v>0</v>
      </c>
      <c r="O16" s="83">
        <f>Denmark!O$9+Germany!O$10</f>
        <v>0</v>
      </c>
      <c r="P16" s="83">
        <f>Denmark!P$9+Germany!P$10</f>
        <v>0</v>
      </c>
      <c r="Q16" s="85">
        <f>Denmark!Q$9+Germany!Q$10</f>
        <v>0</v>
      </c>
    </row>
    <row r="17" spans="1:18" ht="12.75">
      <c r="A17" s="53" t="s">
        <v>10</v>
      </c>
      <c r="B17" s="57">
        <f t="shared" si="0"/>
        <v>11.249735915492959</v>
      </c>
      <c r="C17" s="94">
        <f>E17-'[1]EU - variety'!E17</f>
        <v>-27314.449999999997</v>
      </c>
      <c r="D17" s="83">
        <f>F17-'[1]EU - variety'!F17</f>
        <v>-15197.349999999999</v>
      </c>
      <c r="E17" s="163">
        <f>Austria!E$12+'Czech Republic'!E$6+Denmark!E$10+France!E$16+Germany!E$11+Italy!E$11+Switzerland!E$10+Poland!E$8</f>
        <v>55662.8</v>
      </c>
      <c r="F17" s="83">
        <f>Austria!F$12+'Czech Republic'!F$6+Denmark!F$10+France!F$16+Germany!F$11+Italy!F$11+Switzerland!F$10+Poland!F$8</f>
        <v>4544</v>
      </c>
      <c r="G17" s="83">
        <f>Austria!G$12+'Czech Republic'!G$6+Denmark!G$10+France!G$16+Germany!G$11+Italy!G$11+Switzerland!G$10+Poland!G$8</f>
        <v>60591</v>
      </c>
      <c r="H17" s="83">
        <f>Austria!H$12+'Czech Republic'!H$6+Denmark!H$10+France!H$16+Germany!H$11+Italy!H$11+Switzerland!H$10+Poland!H$8</f>
        <v>25406</v>
      </c>
      <c r="I17" s="83">
        <f>Austria!I$12+'Czech Republic'!I$6+Denmark!I$10+France!I$16+Germany!I$11+Italy!I$11+Switzerland!I$10+Poland!I$8</f>
        <v>26972</v>
      </c>
      <c r="J17" s="83">
        <f>Austria!J$12+'Czech Republic'!J$6+Denmark!J$10+France!J$16+Germany!J$11+Italy!J$11+Switzerland!J$10+Poland!J$8</f>
        <v>38184</v>
      </c>
      <c r="K17" s="83">
        <f>Austria!K$12+'Czech Republic'!K$6+Denmark!K$10+France!K$16+Germany!K$11+Italy!K$11+Switzerland!K$10+Poland!K$8</f>
        <v>12585</v>
      </c>
      <c r="L17" s="83">
        <f>Austria!L$12+'Czech Republic'!L$6+Denmark!L$10+France!L$16+Germany!L$11+Italy!L$11+Switzerland!L$10+Poland!L$8</f>
        <v>32223</v>
      </c>
      <c r="M17" s="83">
        <f>Austria!M$12+'Czech Republic'!M$6+Denmark!M$10+France!M$16+Germany!M$11+Italy!M$11+Switzerland!M$10+Poland!M$8</f>
        <v>13575</v>
      </c>
      <c r="N17" s="83">
        <f>Austria!N$12+'Czech Republic'!N$6+Denmark!N$10+France!N$16+Germany!N$11+Italy!N$11+Switzerland!N$10+Poland!N$8</f>
        <v>14361</v>
      </c>
      <c r="O17" s="83">
        <f>Austria!O$12+'Czech Republic'!O$6+Denmark!O$10+France!O$16+Germany!O$11+Italy!O$11+Switzerland!O$10+Poland!O$8</f>
        <v>5433</v>
      </c>
      <c r="P17" s="83">
        <f>Austria!P$12+'Czech Republic'!P$6+Denmark!P$10+France!P$16+Germany!P$11+Italy!P$11+Switzerland!P$10+Poland!P$8</f>
        <v>19629</v>
      </c>
      <c r="Q17" s="85">
        <f>Austria!Q$12+'Czech Republic'!Q$6+Denmark!Q$10+Germany!Q$11+Italy!Q$11+Switzerland!Q$10+Poland!Q$8</f>
        <v>12256</v>
      </c>
      <c r="R17" s="1"/>
    </row>
    <row r="18" spans="1:18" ht="12.75">
      <c r="A18" s="53" t="s">
        <v>27</v>
      </c>
      <c r="B18" s="57">
        <f t="shared" si="0"/>
        <v>0.055362184121737906</v>
      </c>
      <c r="C18" s="94">
        <f>E18-'[1]EU - variety'!E18</f>
        <v>-28980.3</v>
      </c>
      <c r="D18" s="83">
        <f>F18-'[1]EU - variety'!F18</f>
        <v>-28216.869999999995</v>
      </c>
      <c r="E18" s="163">
        <f>Austria!E$13+Belgium!E$7+'Czech Republic'!E$7+Denmark!E$12+France!E$18+Germany!E$13+Italy!E$12+Switzerland!E$11+Netherlands!E$5+UK!E$7+Poland!E$9</f>
        <v>30654.05</v>
      </c>
      <c r="F18" s="83">
        <f>Austria!F$13+Belgium!F$7+'Czech Republic'!F$7+Denmark!F$12+France!F$18+Germany!F$13+Italy!F$12+Switzerland!F$11+Netherlands!F$5+UK!F$7+Poland!F$9</f>
        <v>29046</v>
      </c>
      <c r="G18" s="83">
        <f>Austria!G$13+Belgium!G$7+'Czech Republic'!G$7+Denmark!G$12+France!G$18+Germany!G$13+Italy!G$12+Switzerland!G$11+Netherlands!G$5+UK!G$7+Poland!G$9</f>
        <v>45549</v>
      </c>
      <c r="H18" s="83">
        <f>Austria!H$13+Belgium!H$7+'Czech Republic'!H$7+Denmark!H$13+France!H$18+Germany!H$13+Italy!H$12+Switzerland!H$11+Netherlands!H$5+UK!H$7+Poland!H$9</f>
        <v>10816</v>
      </c>
      <c r="I18" s="83">
        <f>Austria!I$13+Belgium!I$7+'Czech Republic'!I$7+Denmark!I$13+France!I$18+Germany!I$13+Italy!I$12+Switzerland!I$11+Netherlands!I$5+UK!I$7+Poland!I$9</f>
        <v>44453</v>
      </c>
      <c r="J18" s="83">
        <f>Austria!J$13+Belgium!J$7+'Czech Republic'!J$7+Denmark!J$13+France!J$18+Germany!J$13+Italy!J$12+Switzerland!J$11+Netherlands!J$5+UK!J$7+Poland!J$9</f>
        <v>50459.2</v>
      </c>
      <c r="K18" s="83">
        <f>Austria!K$13+Belgium!K$7+'Czech Republic'!K$7+Denmark!K$13+France!K$18+Germany!K$13+Italy!K$12+Switzerland!K$11+Netherlands!K$5+UK!K$7+Poland!K$9</f>
        <v>59296</v>
      </c>
      <c r="L18" s="83">
        <f>Austria!L$13+Belgium!L$7+'Czech Republic'!L$7+Denmark!L$13+France!L$18+Germany!L$13+Italy!L$12+Switzerland!L$11+Netherlands!L$5+UK!L$7+Poland!L$9</f>
        <v>49566</v>
      </c>
      <c r="M18" s="83">
        <f>Austria!M$13+Belgium!M$7+'Czech Republic'!M$7+Denmark!M$13+France!M$18+Germany!M$13+Italy!M$12+Switzerland!M$11+Netherlands!M$5+UK!M$7+Poland!M$9</f>
        <v>30215</v>
      </c>
      <c r="N18" s="83">
        <f>Austria!N$13+Belgium!N$7+'Czech Republic'!N$7+Denmark!N$13+France!N$18+Germany!N$13+Italy!N$12+Switzerland!N$11+Netherlands!N$5+UK!N$7+Poland!N$9</f>
        <v>43506</v>
      </c>
      <c r="O18" s="83">
        <f>Austria!O$13+Belgium!O$7+'Czech Republic'!O$7+Denmark!O$13+France!O$18+Germany!O$13+Italy!O$12+Switzerland!O$11+Netherlands!O$5+UK!O$7+Poland!O$9</f>
        <v>27564</v>
      </c>
      <c r="P18" s="83">
        <f>Austria!P$13+Belgium!P$7+'Czech Republic'!P$7+Denmark!P$12+France!P$18+Germany!P$13+Italy!P$12+Switzerland!P$11+Netherlands!P$5+UK!P$7+Poland!P$9</f>
        <v>55767</v>
      </c>
      <c r="Q18" s="85">
        <f>Austria!Q$13+Belgium!Q$7+'Czech Republic'!Q$7+Denmark!Q$12+Germany!Q$13+Italy!Q$12+Switzerland!Q$11+Netherlands!Q$5+UK!Q$7+Poland!Q$9</f>
        <v>76578</v>
      </c>
      <c r="R18" s="1"/>
    </row>
    <row r="19" spans="1:17" ht="12.75">
      <c r="A19" s="53" t="s">
        <v>26</v>
      </c>
      <c r="B19" s="57">
        <f t="shared" si="0"/>
        <v>-0.48641236599351784</v>
      </c>
      <c r="C19" s="94">
        <f>E19-'[1]EU - variety'!E19</f>
        <v>-7597</v>
      </c>
      <c r="D19" s="83">
        <f>F19-'[1]EU - variety'!F19</f>
        <v>-11413</v>
      </c>
      <c r="E19" s="163">
        <f>Austria!E$14+Belgium!E$8+Denmark!E$13+Germany!E$14+UK!E$8</f>
        <v>8240</v>
      </c>
      <c r="F19" s="83">
        <f>Austria!F$14+Belgium!F$8+Denmark!F$13+Germany!F$14+UK!F$8</f>
        <v>16044</v>
      </c>
      <c r="G19" s="83">
        <f>Austria!G$14+Belgium!G$8+Denmark!G$13+Germany!G$14+UK!G$8</f>
        <v>25461</v>
      </c>
      <c r="H19" s="83">
        <f>Austria!H$14+Belgium!H$8+Denmark!H$14+Germany!H$14+UK!H$8</f>
        <v>545</v>
      </c>
      <c r="I19" s="83">
        <f>Austria!I$14+Belgium!I$8+Denmark!I$14+Germany!I$14+UK!I$8</f>
        <v>13775</v>
      </c>
      <c r="J19" s="83">
        <f>Austria!J$14+Belgium!J$8+Denmark!J$14+Germany!J$14+UK!J$8</f>
        <v>17617</v>
      </c>
      <c r="K19" s="83">
        <f>Austria!K$14+Belgium!K$8+Denmark!K$14+Germany!K$14+UK!K$8</f>
        <v>24431</v>
      </c>
      <c r="L19" s="83">
        <f>Austria!L$14+Belgium!L$8+Denmark!L$14+Germany!L$14+UK!L$8</f>
        <v>17513</v>
      </c>
      <c r="M19" s="83">
        <f>Austria!M$14+Belgium!M$8+Denmark!M$14+Germany!M$14+UK!M$8</f>
        <v>11156</v>
      </c>
      <c r="N19" s="83">
        <f>Austria!N$14+Belgium!N$8+Denmark!N$14+Germany!N$14+UK!N$8</f>
        <v>9519</v>
      </c>
      <c r="O19" s="83">
        <f>Austria!O$14+Belgium!O$8+Denmark!O$14+Germany!O$14+UK!O$8</f>
        <v>11453</v>
      </c>
      <c r="P19" s="83">
        <f>Austria!P$14+Belgium!P$8+Denmark!P$13+Germany!P$14+UK!P$8</f>
        <v>14305</v>
      </c>
      <c r="Q19" s="85">
        <f>Austria!Q$14+Belgium!Q$8+Denmark!Q$13+Germany!Q$14+UK!Q$8</f>
        <v>12363</v>
      </c>
    </row>
    <row r="20" spans="1:20" ht="12.75">
      <c r="A20" s="53" t="s">
        <v>51</v>
      </c>
      <c r="B20" s="57"/>
      <c r="C20" s="94">
        <f>E20-'[1]EU - variety'!E20</f>
        <v>0</v>
      </c>
      <c r="D20" s="83">
        <f>F20-'[1]EU - variety'!F20</f>
        <v>0</v>
      </c>
      <c r="E20" s="163">
        <f>Italy!E$13</f>
        <v>0</v>
      </c>
      <c r="F20" s="83">
        <f>Italy!F$13</f>
        <v>0</v>
      </c>
      <c r="G20" s="83">
        <f>Italy!G$13</f>
        <v>0</v>
      </c>
      <c r="H20" s="83">
        <f>Italy!H$13</f>
        <v>0</v>
      </c>
      <c r="I20" s="83">
        <f>Italy!I$13</f>
        <v>0</v>
      </c>
      <c r="J20" s="83">
        <f>Italy!J$13</f>
        <v>0</v>
      </c>
      <c r="K20" s="83">
        <f>Italy!K$13</f>
        <v>0</v>
      </c>
      <c r="L20" s="83">
        <f>Italy!L$13</f>
        <v>0</v>
      </c>
      <c r="M20" s="83">
        <f>Italy!M$13</f>
        <v>0</v>
      </c>
      <c r="N20" s="83">
        <f>Italy!N$13</f>
        <v>0</v>
      </c>
      <c r="O20" s="83">
        <f>Italy!O$13</f>
        <v>0</v>
      </c>
      <c r="P20" s="83">
        <f>Italy!P$13+Poland!P$10</f>
        <v>0</v>
      </c>
      <c r="Q20" s="85">
        <f>Italy!Q$13+Poland!Q$10</f>
        <v>0</v>
      </c>
      <c r="T20" s="16"/>
    </row>
    <row r="21" spans="1:17" ht="12.75">
      <c r="A21" s="53" t="s">
        <v>34</v>
      </c>
      <c r="B21" s="57"/>
      <c r="C21" s="94">
        <f>E21-'[1]EU - variety'!E21</f>
        <v>0</v>
      </c>
      <c r="D21" s="83">
        <f>F21-'[1]EU - variety'!F21</f>
        <v>0</v>
      </c>
      <c r="E21" s="163">
        <f>Poland!E$11</f>
        <v>0</v>
      </c>
      <c r="F21" s="83">
        <f>Poland!F$11</f>
        <v>0</v>
      </c>
      <c r="G21" s="83">
        <f>Poland!G$11</f>
        <v>0</v>
      </c>
      <c r="H21" s="83">
        <f>Poland!H$11</f>
        <v>0</v>
      </c>
      <c r="I21" s="83">
        <f>Poland!I$11</f>
        <v>0</v>
      </c>
      <c r="J21" s="83">
        <f>Poland!J$11</f>
        <v>0</v>
      </c>
      <c r="K21" s="83">
        <f>Poland!K$11</f>
        <v>0</v>
      </c>
      <c r="L21" s="83">
        <f>Poland!L$11</f>
        <v>0</v>
      </c>
      <c r="M21" s="83">
        <f>Poland!M$11</f>
        <v>0</v>
      </c>
      <c r="N21" s="83">
        <f>Poland!N$11</f>
        <v>0</v>
      </c>
      <c r="O21" s="83">
        <f>Poland!O$11</f>
        <v>0</v>
      </c>
      <c r="P21" s="83">
        <f>Poland!P$11</f>
        <v>1000</v>
      </c>
      <c r="Q21" s="85">
        <f>Poland!Q$11</f>
        <v>0</v>
      </c>
    </row>
    <row r="22" spans="1:17" ht="12.75">
      <c r="A22" s="53" t="s">
        <v>18</v>
      </c>
      <c r="B22" s="57">
        <f t="shared" si="0"/>
        <v>46.965306122448986</v>
      </c>
      <c r="C22" s="94">
        <f>E22-'[1]EU - variety'!E22</f>
        <v>-1379.3439999999996</v>
      </c>
      <c r="D22" s="83">
        <f>F22-'[1]EU - variety'!F22</f>
        <v>-1168</v>
      </c>
      <c r="E22" s="163">
        <f>Italy!E$14</f>
        <v>2350.3</v>
      </c>
      <c r="F22" s="83">
        <f>Italy!F$14</f>
        <v>49</v>
      </c>
      <c r="G22" s="83">
        <f>Italy!G$14</f>
        <v>2961.6</v>
      </c>
      <c r="H22" s="83">
        <f>Italy!H$14</f>
        <v>4</v>
      </c>
      <c r="I22" s="83">
        <f>Italy!I$14</f>
        <v>2093</v>
      </c>
      <c r="J22" s="83">
        <f>Italy!J$14</f>
        <v>2420</v>
      </c>
      <c r="K22" s="83">
        <f>Italy!K$14</f>
        <v>2071</v>
      </c>
      <c r="L22" s="83">
        <f>Italy!L$14</f>
        <v>2234</v>
      </c>
      <c r="M22" s="83">
        <f>Italy!M$14</f>
        <v>273</v>
      </c>
      <c r="N22" s="83">
        <f>Italy!N$14</f>
        <v>0</v>
      </c>
      <c r="O22" s="83">
        <f>Italy!O$14</f>
        <v>821</v>
      </c>
      <c r="P22" s="83">
        <f>Italy!P$14</f>
        <v>93</v>
      </c>
      <c r="Q22" s="85">
        <f>Italy!Q$14</f>
        <v>1521</v>
      </c>
    </row>
    <row r="23" spans="1:17" ht="12.75">
      <c r="A23" s="53" t="s">
        <v>13</v>
      </c>
      <c r="B23" s="57">
        <f t="shared" si="0"/>
        <v>10.106477732793522</v>
      </c>
      <c r="C23" s="94">
        <f>E23-'[1]EU - variety'!E23</f>
        <v>-7715.417799999999</v>
      </c>
      <c r="D23" s="83">
        <f>F23-'[1]EU - variety'!F23</f>
        <v>-5073.8099999999995</v>
      </c>
      <c r="E23" s="163">
        <f>Austria!E$16+Denmark!E$15+Germany!E$15+Switzerland!E$14+Poland!E$12+Italy!E$15</f>
        <v>8229.9</v>
      </c>
      <c r="F23" s="83">
        <f>Austria!F$16+Denmark!F$15+Germany!F$15+Switzerland!F$14+Poland!F$12+Italy!F$15</f>
        <v>741</v>
      </c>
      <c r="G23" s="83">
        <f>Austria!G$16+Denmark!G$15+Germany!G$15+Switzerland!G$14+Poland!G$12+Italy!G$15</f>
        <v>6805</v>
      </c>
      <c r="H23" s="83">
        <f>Austria!H$16+Denmark!H$15+Germany!H$15+Switzerland!H$14+Poland!H$12</f>
        <v>31</v>
      </c>
      <c r="I23" s="83">
        <f>Austria!I$16+Denmark!I$15+Germany!I$15+Switzerland!I$14+Poland!I$12</f>
        <v>1511</v>
      </c>
      <c r="J23" s="83">
        <f>Austria!J$16+Denmark!J$15+Germany!J$15+Switzerland!J$14+Poland!J$12</f>
        <v>1147</v>
      </c>
      <c r="K23" s="83">
        <f>Austria!K$16+Denmark!K$15+Germany!K$15+Switzerland!K$14+Poland!K$12</f>
        <v>1056</v>
      </c>
      <c r="L23" s="83">
        <f>Austria!L$16+Denmark!L$15+Germany!L$15+Switzerland!L$14+Poland!L$12</f>
        <v>497</v>
      </c>
      <c r="M23" s="83">
        <f>Austria!M$16+Denmark!M$15+Germany!M$15+Switzerland!M$14+Poland!M$12</f>
        <v>83</v>
      </c>
      <c r="N23" s="83">
        <f>Austria!N$16+Denmark!N$15+Germany!N$15+Switzerland!N$14+Poland!N$12</f>
        <v>462</v>
      </c>
      <c r="O23" s="83">
        <f>Austria!O$16+Denmark!O$15+Germany!O$15+Switzerland!O$14+Poland!O$12</f>
        <v>284</v>
      </c>
      <c r="P23" s="83">
        <f>Austria!P$16+Denmark!P$15+Germany!P$15+Switzerland!P$14</f>
        <v>291</v>
      </c>
      <c r="Q23" s="85">
        <f>Austria!Q$16+Denmark!Q$15+Germany!Q$15+Switzerland!Q$14</f>
        <v>119</v>
      </c>
    </row>
    <row r="24" spans="1:17" ht="12.75">
      <c r="A24" s="53" t="s">
        <v>19</v>
      </c>
      <c r="B24" s="57">
        <f t="shared" si="0"/>
        <v>0.14016424451981113</v>
      </c>
      <c r="C24" s="94">
        <f>E24-'[1]EU - variety'!E24</f>
        <v>-15012.388499020184</v>
      </c>
      <c r="D24" s="83">
        <f>F24-'[1]EU - variety'!F24</f>
        <v>-15077.859826587486</v>
      </c>
      <c r="E24" s="163">
        <f>'Czech Republic'!E$8+France!E$19+Italy!E$16+Spain!E$6+Poland!E$13</f>
        <v>7407.8069173581935</v>
      </c>
      <c r="F24" s="83">
        <f>'Czech Republic'!F$8+France!F$19+Italy!F$16+Spain!F$6+Poland!F$13</f>
        <v>6497.140173412514</v>
      </c>
      <c r="G24" s="83">
        <f>'Czech Republic'!G$8+France!G$19+Italy!G$16+Spain!G$6+Poland!G$13</f>
        <v>9390.1</v>
      </c>
      <c r="H24" s="83">
        <f>'Czech Republic'!H$8+France!H$19+Italy!H$16+Spain!H$6+Poland!H$13</f>
        <v>647.8</v>
      </c>
      <c r="I24" s="83">
        <f>'Czech Republic'!I$8+France!I$19+Italy!I$16+Spain!I$6+Poland!I$13</f>
        <v>14941</v>
      </c>
      <c r="J24" s="83">
        <f>'Czech Republic'!J$8+France!J$19+Italy!J$16+Spain!J$6+Poland!J$13</f>
        <v>5722.2</v>
      </c>
      <c r="K24" s="83">
        <f>'Czech Republic'!K$8+France!K$19+Italy!K$16+Spain!K$6+Poland!K$13</f>
        <v>4043.968499566097</v>
      </c>
      <c r="L24" s="83">
        <f>'Czech Republic'!L$8+France!L$19+Italy!L$16+Spain!L$6+Poland!L$13</f>
        <v>7734.404352398493</v>
      </c>
      <c r="M24" s="83">
        <f>'Czech Republic'!M$8+France!M$19+Italy!M$16+Spain!M$6+Poland!M$12+Poland!M$13</f>
        <v>262.5290433005021</v>
      </c>
      <c r="N24" s="83">
        <f>'Czech Republic'!N$8+France!N$19+Italy!N$16+Spain!N$6+Poland!N$12+Poland!N$13</f>
        <v>438</v>
      </c>
      <c r="O24" s="83">
        <f>'Czech Republic'!O$8+France!O$19+Italy!O$16+Spain!O$6+Poland!O$12+Poland!O$13</f>
        <v>565.3222034943575</v>
      </c>
      <c r="P24" s="83">
        <f>'Czech Republic'!P$8+France!P$19+Italy!P$16+Spain!P$6+Poland!P$12+Poland!P$13</f>
        <v>2975</v>
      </c>
      <c r="Q24" s="85">
        <f>'Czech Republic'!Q$8+Italy!Q$16+Spain!Q$6+Poland!Q$12+Poland!Q$13</f>
        <v>2955</v>
      </c>
    </row>
    <row r="25" spans="1:17" ht="12.75">
      <c r="A25" s="53" t="s">
        <v>136</v>
      </c>
      <c r="B25" s="57">
        <f t="shared" si="0"/>
        <v>1.2269574338499019</v>
      </c>
      <c r="C25" s="94">
        <f>E25-'[1]EU - variety'!E25</f>
        <v>-19013.199999999997</v>
      </c>
      <c r="D25" s="83">
        <f>F25-'[1]EU - variety'!F25</f>
        <v>-11690.169999999998</v>
      </c>
      <c r="E25" s="163">
        <f>Germany!E$16+Austria!E$17+Poland!E$14</f>
        <v>32907.75</v>
      </c>
      <c r="F25" s="83">
        <f>Germany!F$16+Austria!F$17+Poland!F$14</f>
        <v>14777</v>
      </c>
      <c r="G25" s="83">
        <f>Germany!G$16+Austria!G$17+Poland!G$14</f>
        <v>30141</v>
      </c>
      <c r="H25" s="83">
        <f>Germany!H$16+Austria!H$17</f>
        <v>7991</v>
      </c>
      <c r="I25" s="83">
        <f>Germany!I$16</f>
        <v>18977</v>
      </c>
      <c r="J25" s="83">
        <f>Germany!J$16</f>
        <v>10356</v>
      </c>
      <c r="K25" s="83">
        <f>Germany!K$16</f>
        <v>6046</v>
      </c>
      <c r="L25" s="83">
        <f>Germany!L$16</f>
        <v>5395</v>
      </c>
      <c r="M25" s="83">
        <f>Germany!M$16</f>
        <v>3920</v>
      </c>
      <c r="N25" s="83">
        <f>Germany!N$16</f>
        <v>2779</v>
      </c>
      <c r="O25" s="83">
        <f>Germany!O$16</f>
        <v>1346</v>
      </c>
      <c r="P25" s="83">
        <f>Germany!P$16</f>
        <v>3394</v>
      </c>
      <c r="Q25" s="85">
        <f>Germany!Q$16</f>
        <v>1559</v>
      </c>
    </row>
    <row r="26" spans="1:103" s="4" customFormat="1" ht="13.5" thickBot="1">
      <c r="A26" s="53" t="s">
        <v>125</v>
      </c>
      <c r="B26" s="57">
        <f t="shared" si="0"/>
        <v>5.185792349726776</v>
      </c>
      <c r="C26" s="94">
        <f>E26-'[1]EU - variety'!E26</f>
        <v>-2194.6486999999997</v>
      </c>
      <c r="D26" s="83">
        <f>F26-'[1]EU - variety'!F26</f>
        <v>-1215</v>
      </c>
      <c r="E26" s="163">
        <f>France!E$21+France!E$20+Italy!E$17+Switzerland!E$12</f>
        <v>3396</v>
      </c>
      <c r="F26" s="83">
        <f>France!F$21+France!F$20+Italy!F$17+Switzerland!F$12</f>
        <v>549</v>
      </c>
      <c r="G26" s="83">
        <f>France!G$21+France!G$20+Italy!G$17+Switzerland!G$12</f>
        <v>3469</v>
      </c>
      <c r="H26" s="83">
        <f>France!H$21+France!H$20+Italy!H$17+Switzerland!H$12</f>
        <v>241</v>
      </c>
      <c r="I26" s="83">
        <f>France!I$21+France!I$20+Italy!I$17+Switzerland!I$12</f>
        <v>2127</v>
      </c>
      <c r="J26" s="83">
        <f>France!J$21+France!J$20+Italy!J$17+Switzerland!J$12</f>
        <v>1758</v>
      </c>
      <c r="K26" s="83">
        <f>France!K$21+France!K$20+Italy!K$17+Switzerland!K$12</f>
        <v>603</v>
      </c>
      <c r="L26" s="83">
        <f>France!L$21+France!L$20+Italy!L$17+Switzerland!L$12</f>
        <v>2875</v>
      </c>
      <c r="M26" s="83">
        <f>France!M$21+France!M$20+Italy!M$17+Switzerland!M$12</f>
        <v>486</v>
      </c>
      <c r="N26" s="83">
        <f>France!N$21+France!N$20+Italy!N$17+Switzerland!N$12</f>
        <v>1597</v>
      </c>
      <c r="O26" s="83">
        <f>France!O$21+France!O$20+Italy!O$17+Switzerland!O$12</f>
        <v>814</v>
      </c>
      <c r="P26" s="83">
        <f>France!P$21+France!P$20+Italy!P$17+Switzerland!P$12</f>
        <v>1112</v>
      </c>
      <c r="Q26" s="85">
        <f>Italy!Q$17+Switzerland!Q$12</f>
        <v>0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</row>
    <row r="27" spans="1:17" s="16" customFormat="1" ht="12.75">
      <c r="A27" s="53" t="s">
        <v>91</v>
      </c>
      <c r="B27" s="57"/>
      <c r="C27" s="94">
        <f>E27-'[1]EU - variety'!E27</f>
        <v>-7319</v>
      </c>
      <c r="D27" s="83">
        <f>F27-'[1]EU - variety'!F27</f>
        <v>-5000</v>
      </c>
      <c r="E27" s="163">
        <f>'Czech Republic'!E$9+Germany!E$17+Poland!E$15</f>
        <v>8000</v>
      </c>
      <c r="F27" s="83">
        <f>'Czech Republic'!F$9+Germany!F$17+Poland!F$15</f>
        <v>0</v>
      </c>
      <c r="G27" s="83">
        <f>'Czech Republic'!G$9+Germany!G$17+Poland!G$15</f>
        <v>20136</v>
      </c>
      <c r="H27" s="83">
        <f>'Czech Republic'!H$9+Germany!H$17+Poland!H$15</f>
        <v>3000</v>
      </c>
      <c r="I27" s="83">
        <f>'Czech Republic'!I$9+Germany!I$17+Poland!I$15</f>
        <v>3000</v>
      </c>
      <c r="J27" s="83">
        <f>'Czech Republic'!J$9+Germany!J$17+Poland!J$15</f>
        <v>3000</v>
      </c>
      <c r="K27" s="83">
        <f>'Czech Republic'!K$9+Germany!K$17+Poland!K$15</f>
        <v>1000</v>
      </c>
      <c r="L27" s="83">
        <f>'Czech Republic'!L$9+Germany!L$17+Poland!L$15</f>
        <v>1000</v>
      </c>
      <c r="M27" s="83">
        <f>'Czech Republic'!M$9+Germany!M$17+Poland!M$15</f>
        <v>1000</v>
      </c>
      <c r="N27" s="83">
        <f>'Czech Republic'!N$9+Germany!N$17+Poland!N$15</f>
        <v>0</v>
      </c>
      <c r="O27" s="83">
        <f>'Czech Republic'!O$9+Germany!O$17+Poland!O$15</f>
        <v>0</v>
      </c>
      <c r="P27" s="83">
        <f>'Czech Republic'!P$9+Germany!P$17+Poland!P$15</f>
        <v>2000</v>
      </c>
      <c r="Q27" s="85">
        <f>'Czech Republic'!Q$9+Germany!Q$17+Poland!Q$15</f>
        <v>0</v>
      </c>
    </row>
    <row r="28" spans="1:17" ht="12.75">
      <c r="A28" s="53" t="s">
        <v>21</v>
      </c>
      <c r="B28" s="57"/>
      <c r="C28" s="94">
        <f>E28-'[1]EU - variety'!E28</f>
        <v>0</v>
      </c>
      <c r="D28" s="83">
        <f>F28-'[1]EU - variety'!F28</f>
        <v>0</v>
      </c>
      <c r="E28" s="163">
        <f>Italy!E$18</f>
        <v>0</v>
      </c>
      <c r="F28" s="83">
        <f>Italy!F$18</f>
        <v>0</v>
      </c>
      <c r="G28" s="83">
        <f>Italy!G$18</f>
        <v>300</v>
      </c>
      <c r="H28" s="83">
        <f>Italy!H$18</f>
        <v>0</v>
      </c>
      <c r="I28" s="83">
        <f>Italy!I$18</f>
        <v>547</v>
      </c>
      <c r="J28" s="83">
        <f>Italy!J$18</f>
        <v>1826.4</v>
      </c>
      <c r="K28" s="83">
        <f>Italy!K$18</f>
        <v>575</v>
      </c>
      <c r="L28" s="83">
        <f>Italy!L$18</f>
        <v>564</v>
      </c>
      <c r="M28" s="83">
        <f>Italy!M$18</f>
        <v>0</v>
      </c>
      <c r="N28" s="83">
        <f>Italy!N$18</f>
        <v>0</v>
      </c>
      <c r="O28" s="83">
        <f>Italy!O$18</f>
        <v>0</v>
      </c>
      <c r="P28" s="83">
        <f>Italy!P$18</f>
        <v>0</v>
      </c>
      <c r="Q28" s="85">
        <f>Italy!Q$18</f>
        <v>371</v>
      </c>
    </row>
    <row r="29" spans="1:17" ht="12.75">
      <c r="A29" s="53" t="s">
        <v>35</v>
      </c>
      <c r="B29" s="57"/>
      <c r="C29" s="94">
        <f>E29-'[1]EU - variety'!E29</f>
        <v>0</v>
      </c>
      <c r="D29" s="83">
        <f>F29-'[1]EU - variety'!F29</f>
        <v>0</v>
      </c>
      <c r="E29" s="163">
        <f>'Czech Republic'!E$10+UK!E$9+Poland!E$16</f>
        <v>0</v>
      </c>
      <c r="F29" s="83">
        <f>'Czech Republic'!F$10+UK!F$9+Poland!F$16</f>
        <v>0</v>
      </c>
      <c r="G29" s="83">
        <f>'Czech Republic'!G$10+UK!G$9+Poland!G$16</f>
        <v>0</v>
      </c>
      <c r="H29" s="83">
        <f>'Czech Republic'!H$10+UK!H$9+Poland!H$16+Denmark!H$17</f>
        <v>0</v>
      </c>
      <c r="I29" s="83">
        <f>'Czech Republic'!I$10+UK!I$9+Poland!I$16+Denmark!I$17</f>
        <v>0</v>
      </c>
      <c r="J29" s="83">
        <f>'Czech Republic'!J$10+UK!J$9+Poland!J$16+Denmark!J$17</f>
        <v>113</v>
      </c>
      <c r="K29" s="83">
        <f>'Czech Republic'!K$10+UK!K$9+Poland!K$16+Denmark!K$17</f>
        <v>0</v>
      </c>
      <c r="L29" s="83">
        <f>'Czech Republic'!L$10+UK!L$9+Poland!L$16+Denmark!L$17</f>
        <v>0</v>
      </c>
      <c r="M29" s="83">
        <f>'Czech Republic'!M$10+UK!M$9+Poland!M$16</f>
        <v>0</v>
      </c>
      <c r="N29" s="83">
        <f>'Czech Republic'!N$10+UK!N$9+Poland!N$16</f>
        <v>0</v>
      </c>
      <c r="O29" s="83">
        <f>'Czech Republic'!O$10+UK!O$9+Poland!O$16</f>
        <v>0</v>
      </c>
      <c r="P29" s="83">
        <f>'Czech Republic'!P$10+UK!P$9+Poland!P$16</f>
        <v>0</v>
      </c>
      <c r="Q29" s="85">
        <f>'Czech Republic'!Q$10+UK!Q$9+Poland!Q$16</f>
        <v>0</v>
      </c>
    </row>
    <row r="30" spans="1:17" ht="12.75">
      <c r="A30" s="53" t="s">
        <v>126</v>
      </c>
      <c r="B30" s="57">
        <f t="shared" si="0"/>
        <v>-0.013797181432935844</v>
      </c>
      <c r="C30" s="94">
        <f>E30-'[1]EU - variety'!E30</f>
        <v>-13793.55</v>
      </c>
      <c r="D30" s="83">
        <f>F30-'[1]EU - variety'!F30</f>
        <v>-13299.970000000001</v>
      </c>
      <c r="E30" s="163">
        <f>Denmark!E$17+France!E$2+France!E$24+France!E$17+France!E$15+France!E$13+Switzerland!E$17+UK!E$10+Germany!E$19+Netherlands!E$6</f>
        <v>10007</v>
      </c>
      <c r="F30" s="83">
        <f>Denmark!F$17+France!F$2+France!F$24+France!F$17+France!F$15+France!F$13+Switzerland!F$17+UK!F$10+Germany!F$19+Netherlands!F$6</f>
        <v>10147</v>
      </c>
      <c r="G30" s="83">
        <f>Denmark!G$17+France!G$2+France!G$24+France!G$17+France!G$15+France!G$13+Switzerland!G$17+UK!G$10+Germany!G$19+Netherlands!G$6</f>
        <v>14714</v>
      </c>
      <c r="H30" s="83">
        <f>Denmark!H$18+France!H$2+France!H$24+France!H$17+France!H$15+France!H$13+Switzerland!H$17+UK!H$10+Germany!H$19</f>
        <v>445</v>
      </c>
      <c r="I30" s="83">
        <f>Denmark!I$18+France!I$2+France!I$24+France!I$17+France!I$15+France!I$13+Switzerland!I$17+UK!I$10+Germany!I$19</f>
        <v>6510</v>
      </c>
      <c r="J30" s="83">
        <f>Denmark!J$18+France!J$2+France!J$24+France!J$17+France!J$15+France!J$13+Switzerland!J$17+UK!J$10+Germany!J$19</f>
        <v>3325</v>
      </c>
      <c r="K30" s="83">
        <f>Denmark!K$18+France!K$2+France!K$24+France!K$17+France!K$15+France!K$13+Switzerland!K$17+UK!K$10+Germany!K$19</f>
        <v>5282</v>
      </c>
      <c r="L30" s="83">
        <f>Denmark!L$18+France!L$2+France!L$24+France!L$17+France!L$15+France!L$13+Switzerland!L$17+UK!L$10+Germany!L$19</f>
        <v>6399</v>
      </c>
      <c r="M30" s="83">
        <f>Denmark!M17+France!M$2+France!M$24+France!M$17+France!M$15+France!M$13+Switzerland!M$17+UK!M$10+Germany!M$19</f>
        <v>1089</v>
      </c>
      <c r="N30" s="83">
        <f>Denmark!N17+France!N$2+France!N$24+France!N$17+France!N$15+France!N$13+Switzerland!N$17+UK!N$10+Germany!N$19</f>
        <v>2556</v>
      </c>
      <c r="O30" s="83">
        <f>Denmark!O17+France!O$2+France!O$24+France!O$17+France!O$15+France!O$13+Switzerland!O$17+UK!O$10+Germany!O$19</f>
        <v>957</v>
      </c>
      <c r="P30" s="83">
        <f>Denmark!P$17+France!P$2+France!P$24+France!P$17+France!P$15+France!P$13+Switzerland!P$17+UK!P$10+Germany!P$19</f>
        <v>2122</v>
      </c>
      <c r="Q30" s="85">
        <f>Denmark!Q$17+Switzerland!Q$17+UK!Q$10+Germany!Q$19</f>
        <v>335</v>
      </c>
    </row>
    <row r="31" spans="1:19" ht="13.5" thickBot="1">
      <c r="A31" s="54" t="s">
        <v>6</v>
      </c>
      <c r="B31" s="58">
        <f t="shared" si="0"/>
        <v>2.4569170909789606</v>
      </c>
      <c r="C31" s="95">
        <f>E31-'[1]EU - variety'!E31</f>
        <v>-41524.149999999994</v>
      </c>
      <c r="D31" s="84">
        <f>F31-'[1]EU - variety'!F31</f>
        <v>-15898</v>
      </c>
      <c r="E31" s="155">
        <f>Austria!E$2+Austria!E$6+Austria!E$15+Austria!E$18+Austria!E$19+Austria!E$20+Belgium!E$9+'Czech Republic'!E$11+Denmark!E$3+Denmark!E$15+Denmark!E$18+Germany!E$12+Germany!E$18+Germany!E$20+Italy!E$19+Spain!E$7+Switzerland!E$7+Switzerland!E$13+Switzerland!E$15+Switzerland!E$16+Switzerland!E$18+Netherlands!E$7+UK!E$11+France!E$3+France!E$7+France!E$22+France!E$23+France!E$25+Poland!E$10+Poland!E$17</f>
        <v>35983.05</v>
      </c>
      <c r="F31" s="84">
        <f>Austria!F$2+Austria!F$6+Austria!F$15+Austria!F$18+Austria!F$19+Austria!F$20+Belgium!F$9+'Czech Republic'!F$11+Denmark!F$3+Denmark!F$15+Denmark!F$18+Germany!F$12+Germany!F$18+Germany!F$20+Italy!F$19+Spain!F$7+Switzerland!F$7+Switzerland!F$13+Switzerland!F$15+Switzerland!F$16+Switzerland!F$18+Netherlands!F$7+UK!F$11+France!F$3+France!F$7+France!F$22+France!F$23+France!F$25+Poland!F$10+Poland!F$17</f>
        <v>10409</v>
      </c>
      <c r="G31" s="84">
        <f>Austria!G$2+Austria!G$6+Austria!G$15+Austria!G$18+Austria!G$19+Austria!G$20+Belgium!G$9+'Czech Republic'!G$11+Denmark!G$3+Denmark!G$15+Denmark!G$18+Germany!G$12+Germany!G$18+Germany!G$20+Italy!G$19+Spain!G$7+Switzerland!G$7+Switzerland!G$13+Switzerland!G$15+Switzerland!G$16+Switzerland!G$18+Netherlands!G$7+UK!G$11+France!G$3+France!G$7+France!G$22+France!G$23+France!G$25+Poland!G$10+Poland!G$17</f>
        <v>30883.6</v>
      </c>
      <c r="H31" s="84">
        <f>Austria!H$2+Austria!H$6+Austria!H$15+Austria!H$18+Austria!H$19+Austria!H$20+Belgium!H$9+'Czech Republic'!H$11+Denmark!H$3+Denmark!H$15+Denmark!H$12+Denmark!H$19+Germany!H$12+Germany!H$18+Germany!H$20+Italy!H$19+Spain!H$7+Switzerland!H$7+Switzerland!H$13+Switzerland!H$15+Switzerland!H$16+Switzerland!H$18+Netherlands!H$7+UK!H$11+France!H$3+France!H$7+France!H$22+France!H$23+France!H$25+Poland!H$10+Poland!H$17</f>
        <v>5767</v>
      </c>
      <c r="I31" s="84">
        <f>Austria!I$2+Austria!I$6+Austria!I$15+Austria!I$18+Austria!I$19+Austria!I$20+Belgium!I$9+'Czech Republic'!I$11+Denmark!I$3+Denmark!I$15+Denmark!I$12+Denmark!I$19+Germany!I$12+Germany!I$18+Germany!I$20+Italy!I$19+Spain!I$7+Switzerland!I$7+Switzerland!I$13+Switzerland!I$15+Switzerland!I$16+Switzerland!I$18+Netherlands!I$7+UK!I$11+France!I$3+France!I$7+France!I$22+France!I$23+France!I$25+Poland!I$10+Poland!I$17</f>
        <v>27161</v>
      </c>
      <c r="J31" s="84">
        <f>Austria!J$2+Austria!J$6+Austria!J$15+Austria!J$18+Austria!J$19+Austria!J$20+Belgium!J$9+'Czech Republic'!J$11+Denmark!J$3+Denmark!J$15+Denmark!J$12+Denmark!J$19+Germany!J$12+Germany!J$18+Germany!J$20+Italy!J$19+Spain!J$7+Switzerland!J$7+Switzerland!J$13+Switzerland!J$15+Switzerland!J$16+Switzerland!J$18+Netherlands!J$7+UK!J$11+France!J$3+France!J$7+France!J$22+France!J$23+France!J$25+Poland!J$10+Poland!J$17</f>
        <v>24851.1</v>
      </c>
      <c r="K31" s="84">
        <f>Austria!K$2+Austria!K$6+Austria!K$15+Austria!K$18+Austria!K$19+Austria!K$20+Belgium!K$9+'Czech Republic'!K$11+Denmark!K$3+Denmark!K$15+Denmark!K$12+Denmark!K$19+Germany!K$12+Germany!K$18+Germany!K$20+Italy!K$19+Spain!K$7+Switzerland!K$7+Switzerland!K$13+Switzerland!K$15+Switzerland!K$16+Switzerland!K$18+Netherlands!K$7+UK!K$11+France!K$3+France!K$7+France!K$22+France!K$23+France!K$25+Poland!K$10+Poland!K$17</f>
        <v>17340</v>
      </c>
      <c r="L31" s="84">
        <f>Austria!L$2+Austria!L$6+Austria!L$15+Austria!L$18+Austria!L$19+Austria!L$20+Belgium!L$9+'Czech Republic'!L$11+Denmark!L$3+Denmark!L$15+Denmark!L$12+Denmark!L$19+Germany!L$12+Germany!L$18+Germany!L$20+Italy!L$19+Spain!L$7+Switzerland!L$7+Switzerland!L$13+Switzerland!L$15+Switzerland!L$16+Switzerland!L$18+Netherlands!L$7+UK!L$11+France!L$3+France!L$7+France!L$22+France!L$23+France!L$25+Poland!L$10+Poland!L$17</f>
        <v>32617.6</v>
      </c>
      <c r="M31" s="84">
        <f>Austria!M$2+Austria!M$6+Austria!M$15+Austria!M$18+Austria!M$19+Austria!M$20+Belgium!M$9+'Czech Republic'!M$11+Denmark!M$3+Denmark!M$15+Denmark!M$12+Denmark!M$18+Germany!M$12+Germany!M$18+Germany!M$20+Italy!M$19+Poland!M$10+Spain!M$7+Switzerland!M$7+Switzerland!M$13+Switzerland!M$15+Switzerland!M$16+Switzerland!M$18+Netherlands!M$7+UK!M$11+France!M$3+France!M$7+France!M$22+France!M$23+France!M$25+Poland!M$17</f>
        <v>7154</v>
      </c>
      <c r="N31" s="84">
        <f>Austria!N$2+Austria!N$6+Austria!N$15+Austria!N$18+Austria!N$19+Austria!N$20+Belgium!N$9+'Czech Republic'!N$11+Denmark!N$3+Denmark!N$15+Denmark!N$12+Denmark!N$18+Germany!N$12+Germany!N$18+Germany!N$20+Italy!N$19+Poland!N$10+Spain!N$7+Switzerland!N$7+Switzerland!N$13+Switzerland!N$15+Switzerland!N$16+Switzerland!N$18+Netherlands!N$7+UK!N$11+France!N$3+France!N$7+France!N$22+France!N$23+France!N$25+Poland!N$17</f>
        <v>10637</v>
      </c>
      <c r="O31" s="84">
        <f>Austria!O$2+Austria!O$6+Austria!O$15+Austria!O$18+Austria!O$19+Austria!O$20+Belgium!O$9+'Czech Republic'!O$11+Denmark!O$3+Denmark!O$15+Denmark!O$12+Denmark!O$18+Germany!O$12+Germany!O$18+Germany!O$20+Italy!O$19+Spain!O$7+Switzerland!O$7+Switzerland!O$13+Switzerland!O$15+Switzerland!O$16+Switzerland!O$18+Netherlands!O$7+UK!O$11+France!O$3+France!O$7+France!O$22+France!O$23+France!O$25+Poland!O$17+Poland!O$10</f>
        <v>8802.18</v>
      </c>
      <c r="P31" s="84">
        <f>Austria!P$2+Austria!P$15+Austria!P$18+Austria!P$19+Austria!P$20+Belgium!O$5+Belgium!P$9+'Czech Republic'!P$11+Denmark!P$3+Denmark!P$14+Denmark!P12+Denmark!P$18+Germany!P$12+Germany!P$18+Germany!P$20+Italy!P$19+Spain!P$7+Switzerland!P$7+Switzerland!P$13+Switzerland!P$15+Switzerland!P$16+Switzerland!P$18+Netherlands!P$7+UK!P$11+France!P$3+France!P$7+France!P$22+France!P$23+France!P$25+Poland!P$17</f>
        <v>11505</v>
      </c>
      <c r="Q31" s="86">
        <f>Austria!Q$2+Austria!Q$15+Austria!Q$18+Austria!Q$19+Austria!Q$20+Belgium!O$5+Belgium!Q$9+'Czech Republic'!Q$11+Denmark!Q$3+Denmark!Q$14+Denmark!Q$12+Denmark!Q$18+Germany!Q$12+Germany!Q$18+Germany!Q$20+Italy!Q$19+Spain!Q$7+Switzerland!Q$7+Switzerland!Q$13+Switzerland!Q$15+Switzerland!Q$16+Switzerland!Q$18+Netherlands!Q$7+UK!Q$11+Poland!Q$17</f>
        <v>17017</v>
      </c>
      <c r="S31" s="3"/>
    </row>
    <row r="32" spans="1:17" ht="13.5" thickBot="1">
      <c r="A32" s="55" t="s">
        <v>94</v>
      </c>
      <c r="B32" s="99">
        <f t="shared" si="0"/>
        <v>0.3425546661358027</v>
      </c>
      <c r="C32" s="61">
        <f>E32-'[1]EU - variety'!E32</f>
        <v>-331941.4482504644</v>
      </c>
      <c r="D32" s="41">
        <f>F32-'[1]EU - variety'!F32</f>
        <v>-317199.22327964415</v>
      </c>
      <c r="E32" s="164">
        <f>SUM(E2:E31)</f>
        <v>456201.26824842184</v>
      </c>
      <c r="F32" s="41">
        <f aca="true" t="shared" si="1" ref="F32:K32">SUM(F2:F31)</f>
        <v>339800.888377588</v>
      </c>
      <c r="G32" s="41">
        <f t="shared" si="1"/>
        <v>561042.6</v>
      </c>
      <c r="H32" s="41">
        <f t="shared" si="1"/>
        <v>152891.3</v>
      </c>
      <c r="I32" s="114">
        <f t="shared" si="1"/>
        <v>469442</v>
      </c>
      <c r="J32" s="114">
        <f t="shared" si="1"/>
        <v>406818.10000000003</v>
      </c>
      <c r="K32" s="114">
        <f t="shared" si="1"/>
        <v>376876.58925449627</v>
      </c>
      <c r="L32" s="114">
        <f aca="true" t="shared" si="2" ref="L32:Q32">SUM(L2:L31)</f>
        <v>416936.36573230795</v>
      </c>
      <c r="M32" s="114">
        <f t="shared" si="2"/>
        <v>165884.15237044464</v>
      </c>
      <c r="N32" s="114">
        <f t="shared" si="2"/>
        <v>286380</v>
      </c>
      <c r="O32" s="114">
        <f t="shared" si="2"/>
        <v>214682.87310732467</v>
      </c>
      <c r="P32" s="114">
        <f t="shared" si="2"/>
        <v>287958.248316861</v>
      </c>
      <c r="Q32" s="119">
        <f t="shared" si="2"/>
        <v>311395</v>
      </c>
    </row>
    <row r="33" ht="12.75">
      <c r="A33" s="64" t="s">
        <v>152</v>
      </c>
    </row>
    <row r="34" spans="2:17" ht="13.5" thickBot="1">
      <c r="B34" s="3"/>
      <c r="C34" s="3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</row>
    <row r="35" spans="1:17" s="64" customFormat="1" ht="13.5" thickBot="1">
      <c r="A35" s="63" t="s">
        <v>93</v>
      </c>
      <c r="B35" s="151" t="s">
        <v>168</v>
      </c>
      <c r="C35" s="156" t="s">
        <v>169</v>
      </c>
      <c r="D35" s="153" t="s">
        <v>166</v>
      </c>
      <c r="E35" s="165">
        <v>44378</v>
      </c>
      <c r="F35" s="146">
        <v>44013</v>
      </c>
      <c r="G35" s="146">
        <v>43647</v>
      </c>
      <c r="H35" s="146">
        <v>43282</v>
      </c>
      <c r="I35" s="32">
        <v>42917</v>
      </c>
      <c r="J35" s="32">
        <v>42552</v>
      </c>
      <c r="K35" s="32">
        <v>42186</v>
      </c>
      <c r="L35" s="32">
        <v>41821</v>
      </c>
      <c r="M35" s="32">
        <v>41456</v>
      </c>
      <c r="N35" s="32">
        <v>41091</v>
      </c>
      <c r="O35" s="32">
        <v>40725</v>
      </c>
      <c r="P35" s="32">
        <v>40360</v>
      </c>
      <c r="Q35" s="49">
        <v>39995</v>
      </c>
    </row>
    <row r="36" spans="1:17" s="64" customFormat="1" ht="12.75">
      <c r="A36" s="120" t="s">
        <v>105</v>
      </c>
      <c r="B36" s="121"/>
      <c r="C36" s="122">
        <f>E36-'[1]EU - variety'!E36</f>
        <v>-17.26762347198182</v>
      </c>
      <c r="D36" s="123">
        <f>F36-'[1]EU - variety'!F36</f>
        <v>0</v>
      </c>
      <c r="E36" s="157">
        <f>Italy!E$24</f>
        <v>0</v>
      </c>
      <c r="F36" s="88">
        <f>Italy!F$24</f>
        <v>0</v>
      </c>
      <c r="G36" s="88">
        <f>Italy!G$24</f>
        <v>0</v>
      </c>
      <c r="H36" s="88">
        <f>Italy!H$24</f>
        <v>0</v>
      </c>
      <c r="I36" s="83">
        <f>Italy!I$24</f>
        <v>0</v>
      </c>
      <c r="J36" s="123">
        <f>Italy!J$24</f>
        <v>0</v>
      </c>
      <c r="K36" s="123">
        <f>Italy!K$24</f>
        <v>0</v>
      </c>
      <c r="L36" s="123">
        <f>Italy!L$24</f>
        <v>0</v>
      </c>
      <c r="M36" s="123">
        <f>Italy!M$24</f>
        <v>0</v>
      </c>
      <c r="N36" s="123">
        <f>Italy!N$24</f>
        <v>0</v>
      </c>
      <c r="O36" s="123">
        <f>Italy!O$24</f>
        <v>0</v>
      </c>
      <c r="P36" s="123">
        <f>Italy!P$24</f>
        <v>0</v>
      </c>
      <c r="Q36" s="124">
        <f>Italy!Q$24</f>
        <v>0</v>
      </c>
    </row>
    <row r="37" spans="1:17" s="64" customFormat="1" ht="12.75">
      <c r="A37" s="65" t="s">
        <v>39</v>
      </c>
      <c r="B37" s="66"/>
      <c r="C37" s="92">
        <f>E37-'[1]EU - variety'!E37</f>
        <v>-143</v>
      </c>
      <c r="D37" s="88">
        <f>F37-'[1]EU - variety'!F37</f>
        <v>-150</v>
      </c>
      <c r="E37" s="157">
        <f>Spain!E$12</f>
        <v>0</v>
      </c>
      <c r="F37" s="88">
        <f>Spain!F$12</f>
        <v>0</v>
      </c>
      <c r="G37" s="88">
        <f>Spain!G$12</f>
        <v>0</v>
      </c>
      <c r="H37" s="88">
        <f>Spain!H$12</f>
        <v>6</v>
      </c>
      <c r="I37" s="83">
        <f>Spain!I$12</f>
        <v>19</v>
      </c>
      <c r="J37" s="88">
        <f>Spain!J$12</f>
        <v>0</v>
      </c>
      <c r="K37" s="88">
        <f>Spain!K$12</f>
        <v>2.1978695029452413</v>
      </c>
      <c r="L37" s="88">
        <f>Spain!L$12</f>
        <v>99.66171249923508</v>
      </c>
      <c r="M37" s="88">
        <f>Spain!M$12</f>
        <v>0</v>
      </c>
      <c r="N37" s="88">
        <f>Spain!N$12</f>
        <v>78</v>
      </c>
      <c r="O37" s="88">
        <f>Spain!O$12</f>
        <v>20.53046659819817</v>
      </c>
      <c r="P37" s="88">
        <f>Spain!P$12</f>
        <v>0</v>
      </c>
      <c r="Q37" s="90">
        <f>Spain!Q$12</f>
        <v>0</v>
      </c>
    </row>
    <row r="38" spans="1:17" s="62" customFormat="1" ht="12.75">
      <c r="A38" s="65" t="s">
        <v>40</v>
      </c>
      <c r="B38" s="66"/>
      <c r="C38" s="92">
        <f>E38-'[1]EU - variety'!E38</f>
        <v>-407</v>
      </c>
      <c r="D38" s="88">
        <f>F38-'[1]EU - variety'!F38</f>
        <v>-71</v>
      </c>
      <c r="E38" s="157">
        <f>Spain!E$13</f>
        <v>162</v>
      </c>
      <c r="F38" s="88">
        <f>Spain!F$13</f>
        <v>0</v>
      </c>
      <c r="G38" s="88">
        <f>Spain!G$13</f>
        <v>9</v>
      </c>
      <c r="H38" s="88">
        <f>Spain!H$13</f>
        <v>0</v>
      </c>
      <c r="I38" s="83">
        <f>Spain!I$13</f>
        <v>0</v>
      </c>
      <c r="J38" s="88">
        <f>Spain!J$13</f>
        <v>0</v>
      </c>
      <c r="K38" s="88">
        <f>Spain!K$13</f>
        <v>0</v>
      </c>
      <c r="L38" s="88">
        <f>Spain!L$13</f>
        <v>20.360995026725448</v>
      </c>
      <c r="M38" s="88">
        <f>Spain!M$13</f>
        <v>0</v>
      </c>
      <c r="N38" s="88">
        <f>Spain!N$13</f>
        <v>0</v>
      </c>
      <c r="O38" s="88">
        <f>Spain!O$13</f>
        <v>21.611017471787548</v>
      </c>
      <c r="P38" s="88">
        <f>Spain!P$13</f>
        <v>32.50917128219697</v>
      </c>
      <c r="Q38" s="90">
        <f>Spain!Q$13</f>
        <v>0</v>
      </c>
    </row>
    <row r="39" spans="1:17" s="62" customFormat="1" ht="12.75">
      <c r="A39" s="65" t="s">
        <v>7</v>
      </c>
      <c r="B39" s="66">
        <f aca="true" t="shared" si="3" ref="B39:B44">(E39-F39)/F39</f>
        <v>0.5034797891036907</v>
      </c>
      <c r="C39" s="92">
        <f>E39-'[1]EU - variety'!E39</f>
        <v>-38402.50927170928</v>
      </c>
      <c r="D39" s="88">
        <f>F39-'[1]EU - variety'!F39</f>
        <v>-26134</v>
      </c>
      <c r="E39" s="157">
        <f>Belgium!E$15+Denmark!E$25+Italy!E$25+Poland!E$22+Spain!E$14+Switzerland!E$24+Netherlands!E$12+UK!E$16+'Czech Republic'!E$16+France!E$32</f>
        <v>21387</v>
      </c>
      <c r="F39" s="88">
        <f>Belgium!F$15+Denmark!F$25+Italy!F$25+Poland!F$22+Spain!F$14+Switzerland!F$24+Netherlands!F$12+UK!F$16+'Czech Republic'!F$16+France!F$32</f>
        <v>14225</v>
      </c>
      <c r="G39" s="88">
        <f>Belgium!G$15+Denmark!G$25+Italy!G$25+Poland!G$22+Spain!G$14+Switzerland!G$24+Netherlands!G$12+UK!G$16+'Czech Republic'!G$16+France!G$32</f>
        <v>21690</v>
      </c>
      <c r="H39" s="88">
        <f>Belgium!H$15+Denmark!H$25+Italy!H$25+Poland!H$22+Spain!H$14+Switzerland!H$24+Netherlands!H$12+UK!H$16+'Czech Republic'!H$16+France!H$32</f>
        <v>13812</v>
      </c>
      <c r="I39" s="83">
        <f>Belgium!I$15+Denmark!I$25+Italy!I$25+Poland!I$22+Spain!I$14+Switzerland!I$24+Netherlands!I$12+UK!I$16+'Czech Republic'!I$16+France!I$32</f>
        <v>19140</v>
      </c>
      <c r="J39" s="88">
        <f>Belgium!J$15+Denmark!J$25+Italy!J$25+Poland!J$22+Spain!J$14+Switzerland!J$24+Netherlands!J$12+UK!J$16+'Czech Republic'!J$16+France!J$32</f>
        <v>15617</v>
      </c>
      <c r="K39" s="88">
        <f>Belgium!K$15+Denmark!K$25+Italy!K$25+Poland!K$22+Spain!K$14+Switzerland!K$24+Netherlands!K$12+UK!K$16+'Czech Republic'!K$16+France!K$32</f>
        <v>12121.92130003836</v>
      </c>
      <c r="L39" s="88">
        <f>Belgium!L$15+Denmark!L$25+Italy!L$25+Poland!L$22+Spain!L$14+Switzerland!L$24+Netherlands!L$12+UK!L$16+'Czech Republic'!L$16+France!L$32</f>
        <v>8606.39420811428</v>
      </c>
      <c r="M39" s="88">
        <f>Belgium!M$15+Denmark!M$23+Italy!M$25+Poland!M$22+Spain!M$14+Switzerland!M$24+Netherlands!M$12+UK!M$16+'Czech Republic'!M$16+France!M$32</f>
        <v>1702.6172171839191</v>
      </c>
      <c r="N39" s="88">
        <f>Belgium!N$15+Denmark!N$23+Italy!N$25+Poland!N$22+Spain!N$14+Switzerland!N$24+Netherlands!N$12+UK!N$16+'Czech Republic'!N$16+France!N$32</f>
        <v>13065</v>
      </c>
      <c r="O39" s="88">
        <f>Belgium!O$15+Denmark!O$23+Italy!O$25+Poland!O$22+Spain!O$14+Switzerland!O$24+Netherlands!O$12+UK!O$16+'Czech Republic'!O$16+France!O$33</f>
        <v>9156.145324404992</v>
      </c>
      <c r="P39" s="88">
        <f>Belgium!P$15+Denmark!P$23+Italy!P$25+Poland!P$22+Spain!P$14+Switzerland!P$24+Netherlands!P$12+UK!P$16+'Czech Republic'!P$16+France!P$33</f>
        <v>7344.538174104537</v>
      </c>
      <c r="Q39" s="90">
        <f>Belgium!Q$15+Denmark!Q$23+Italy!Q$25+Poland!Q$22+Spain!Q$14+Switzerland!Q$24+Netherlands!Q$12+UK!Q$16+'Czech Republic'!Q$16</f>
        <v>1066</v>
      </c>
    </row>
    <row r="40" spans="1:17" s="62" customFormat="1" ht="12.75">
      <c r="A40" s="65" t="s">
        <v>95</v>
      </c>
      <c r="B40" s="66">
        <f t="shared" si="3"/>
        <v>1.5</v>
      </c>
      <c r="C40" s="92">
        <f>E40-'[1]EU - variety'!E40</f>
        <v>1</v>
      </c>
      <c r="D40" s="88">
        <f>F40-'[1]EU - variety'!F40</f>
        <v>-2</v>
      </c>
      <c r="E40" s="157">
        <f>Belgium!E$16+Italy!E$26+Poland!E$23+Netherlands!E$13+UK!E$17+France!E$33+Denmark!E$26</f>
        <v>5</v>
      </c>
      <c r="F40" s="88">
        <f>Belgium!F$16+Italy!F$26+Poland!F$23+Netherlands!F$13+UK!F$17+France!F$33+Denmark!F$26</f>
        <v>2</v>
      </c>
      <c r="G40" s="88">
        <f>Belgium!G$16+Italy!G$26+Poland!G$23+Netherlands!G$13+UK!G$17+France!G$33+Denmark!G$26</f>
        <v>0</v>
      </c>
      <c r="H40" s="88">
        <f>Belgium!H$16+Italy!H$26+Poland!H$23+Netherlands!H$13+UK!H$17+France!H$33+Denmark!H$26</f>
        <v>67</v>
      </c>
      <c r="I40" s="83">
        <f>Belgium!I$16+Italy!I$26+Poland!I$23+Netherlands!I$13+UK!I$17+France!I$33+Denmark!I$26</f>
        <v>0</v>
      </c>
      <c r="J40" s="88">
        <f>Belgium!J$16+Italy!J$26+Poland!J$23+Netherlands!J$13+UK!J$17+France!J$33+Denmark!J$26</f>
        <v>3</v>
      </c>
      <c r="K40" s="88">
        <f>Belgium!K$16+Italy!K$26+Poland!K$23+Netherlands!K$13+UK!K$17+France!K$33+Denmark!K$26</f>
        <v>3</v>
      </c>
      <c r="L40" s="88">
        <f>Belgium!L$16+Italy!L$26+Poland!L$23+Netherlands!L$13+UK!L$17+France!L$33+Denmark!L$26</f>
        <v>3</v>
      </c>
      <c r="M40" s="88">
        <f>Belgium!M$16+Italy!M$26+Poland!M$23+Netherlands!M$13+UK!M$17+France!M$33</f>
        <v>0</v>
      </c>
      <c r="N40" s="88">
        <f>Belgium!N$16+Italy!N$26+Poland!N$23+Netherlands!N$13+UK!N$17+France!N$33</f>
        <v>0</v>
      </c>
      <c r="O40" s="88">
        <f>Belgium!O$16+Italy!O$26+Poland!O$23+Netherlands!O$13+UK!O$17+France!O$34</f>
        <v>0</v>
      </c>
      <c r="P40" s="88">
        <f>Belgium!P$16+Italy!P$26+Poland!P$23+Netherlands!P$13+UK!P$17+France!P$34</f>
        <v>0</v>
      </c>
      <c r="Q40" s="90">
        <f>Belgium!Q$16+Italy!Q$26+Poland!Q$23+Netherlands!Q$13+UK!Q$17</f>
        <v>0</v>
      </c>
    </row>
    <row r="41" spans="1:17" s="62" customFormat="1" ht="12.75">
      <c r="A41" s="65" t="s">
        <v>30</v>
      </c>
      <c r="B41" s="66"/>
      <c r="C41" s="92">
        <f>E41-'[1]EU - variety'!E41</f>
        <v>-144.93385136209295</v>
      </c>
      <c r="D41" s="88">
        <f>F41-'[1]EU - variety'!F41</f>
        <v>0</v>
      </c>
      <c r="E41" s="157">
        <f>Italy!E$27</f>
        <v>0</v>
      </c>
      <c r="F41" s="88">
        <f>Italy!F$27</f>
        <v>0</v>
      </c>
      <c r="G41" s="88">
        <f>Italy!G$27</f>
        <v>0</v>
      </c>
      <c r="H41" s="88">
        <f>Italy!H$27</f>
        <v>0</v>
      </c>
      <c r="I41" s="83">
        <f>Italy!I$27</f>
        <v>0</v>
      </c>
      <c r="J41" s="88">
        <f>Italy!J$27</f>
        <v>0</v>
      </c>
      <c r="K41" s="88">
        <f>Italy!K$27</f>
        <v>0</v>
      </c>
      <c r="L41" s="88">
        <f>Italy!L$27</f>
        <v>0</v>
      </c>
      <c r="M41" s="88">
        <f>Italy!M$27</f>
        <v>0</v>
      </c>
      <c r="N41" s="88">
        <f>Italy!N$27</f>
        <v>0</v>
      </c>
      <c r="O41" s="88">
        <f>Italy!O$27</f>
        <v>0</v>
      </c>
      <c r="P41" s="88">
        <f>Italy!P$27</f>
        <v>0</v>
      </c>
      <c r="Q41" s="90">
        <f>Italy!Q$27</f>
        <v>0</v>
      </c>
    </row>
    <row r="42" spans="1:17" s="62" customFormat="1" ht="12.75">
      <c r="A42" s="65" t="s">
        <v>151</v>
      </c>
      <c r="B42" s="66"/>
      <c r="C42" s="92">
        <f>E42-'[1]EU - variety'!E42</f>
        <v>0</v>
      </c>
      <c r="D42" s="88">
        <f>F42-'[1]EU - variety'!F42</f>
        <v>0</v>
      </c>
      <c r="E42" s="157">
        <f>Portugal!E$13</f>
        <v>0</v>
      </c>
      <c r="F42" s="88">
        <f>Portugal!F$13</f>
        <v>0</v>
      </c>
      <c r="G42" s="88">
        <f>Portugal!G$13</f>
        <v>0</v>
      </c>
      <c r="H42" s="88">
        <f>Portugal!H$13</f>
        <v>0</v>
      </c>
      <c r="I42" s="83">
        <f>Portugal!I$13</f>
        <v>0</v>
      </c>
      <c r="J42" s="88">
        <f>Portugal!J$13</f>
        <v>0</v>
      </c>
      <c r="K42" s="88">
        <f>Portugal!K$13</f>
        <v>0</v>
      </c>
      <c r="L42" s="88">
        <f>Portugal!L$13</f>
        <v>0</v>
      </c>
      <c r="M42" s="88">
        <f>Portugal!M$13</f>
        <v>0</v>
      </c>
      <c r="N42" s="88">
        <f>Portugal!N$13</f>
        <v>0</v>
      </c>
      <c r="O42" s="88">
        <f>Portugal!O$13</f>
        <v>0</v>
      </c>
      <c r="P42" s="88">
        <f>Portugal!P$13</f>
        <v>0</v>
      </c>
      <c r="Q42" s="90"/>
    </row>
    <row r="43" spans="1:17" s="62" customFormat="1" ht="13.5" thickBot="1">
      <c r="A43" s="68" t="s">
        <v>6</v>
      </c>
      <c r="B43" s="69">
        <f t="shared" si="3"/>
        <v>1.3404255319148937</v>
      </c>
      <c r="C43" s="93">
        <f>E43-'[1]EU - variety'!E43</f>
        <v>-680</v>
      </c>
      <c r="D43" s="89">
        <f>F43-'[1]EU - variety'!F43</f>
        <v>-655</v>
      </c>
      <c r="E43" s="158">
        <f>Belgium!E$17+Denmark!E$27+Germany!E$25+Italy!E$28+Poland!E$24+Spain!E$15+Spain!E$16+Switzerland!E$23+Switzerland!E$25+Switzerland!E$26+Netherlands!E$14+UK!E$18+'Czech Republic'!E$17+'Czech Republic'!E$18+'Czech Republic'!E$19+'Czech Republic'!E$20+France!E$31+France!E$35+France!E$36+France!E$37+France!E$30</f>
        <v>110</v>
      </c>
      <c r="F43" s="89">
        <f>Belgium!F$17+Denmark!F$27+Germany!F$25+Italy!F$28+Poland!F$24+Spain!F$15+Spain!F$16+Switzerland!F$23+Switzerland!F$25+Switzerland!F$26+Netherlands!F$14+UK!F$18+'Czech Republic'!F$17+'Czech Republic'!F$18+'Czech Republic'!F$19+'Czech Republic'!F$20+France!F$31+France!F$35+France!F$36+France!F$37+France!F$30</f>
        <v>47</v>
      </c>
      <c r="G43" s="89">
        <f>Belgium!G$17+Denmark!G$27+Germany!G$25+Italy!G$28+Poland!G$24+Spain!G$15+Spain!G$16+Switzerland!G$23+Switzerland!G$25+Switzerland!G$26+Netherlands!G$14+UK!G$18+'Czech Republic'!G$17+'Czech Republic'!G$18+'Czech Republic'!G$19+'Czech Republic'!G$20+France!G$31+France!G$35+France!G$36+France!G$37+France!G$30</f>
        <v>44</v>
      </c>
      <c r="H43" s="89">
        <f>Belgium!H$17+Denmark!H$27+Germany!H$25+Italy!H$28+Poland!H$24+Spain!H$15+Spain!H$16+Switzerland!H$23+Switzerland!H$25+Switzerland!H$26+Netherlands!H$14+UK!H$18+'Czech Republic'!H$17+'Czech Republic'!H$18+'Czech Republic'!H$19+'Czech Republic'!H$20+France!H$31+France!H$35+France!H$36+France!H$37+France!H$30</f>
        <v>108</v>
      </c>
      <c r="I43" s="83">
        <f>Belgium!I$17+Denmark!I$27+Germany!I$25+Italy!I$28+Poland!I$24+Spain!I$15+Spain!I$16+Switzerland!I$23+Switzerland!I$25+Switzerland!I$26+Netherlands!I$14+UK!I$18+'Czech Republic'!I$17+'Czech Republic'!I$18+'Czech Republic'!I$19+'Czech Republic'!I$20+France!I$31+France!I$35+France!I$36+France!I$37+France!I$30</f>
        <v>200</v>
      </c>
      <c r="J43" s="89">
        <f>Belgium!J$17+Denmark!J$27+Germany!J$25+Italy!J$28+Poland!J$24+Spain!J$15+Spain!J$16+Switzerland!J$23+Switzerland!J$25+Switzerland!J$26+Netherlands!J$14+UK!J$18+'Czech Republic'!J$17+'Czech Republic'!J$18+'Czech Republic'!J$19+'Czech Republic'!J$20+France!J$31+France!J$35+France!J$36+France!J$37+France!J$30</f>
        <v>29</v>
      </c>
      <c r="K43" s="89">
        <f>Belgium!K$17+Denmark!K$27+Germany!K$25+Italy!K$28+Poland!K$24+Spain!K$15+Spain!K$16+Switzerland!K$23+Switzerland!K$25+Switzerland!K$26+Netherlands!K$14+UK!K$18+'Czech Republic'!K$17+'Czech Republic'!K$18+'Czech Republic'!K$19+'Czech Republic'!K$20+France!K$31+France!K$35+France!K$36+France!K$37+France!K$30</f>
        <v>137</v>
      </c>
      <c r="L43" s="89">
        <f>Belgium!L$17+Denmark!L$27+Germany!L$25+Italy!L$28+Poland!L$24+Spain!L$15+Spain!L$16+Switzerland!L$23+Switzerland!L$25+Switzerland!L$26+Netherlands!L$14+UK!L$18+'Czech Republic'!L$17+'Czech Republic'!L$18+'Czech Republic'!L$19+'Czech Republic'!L$20+France!L$31+France!L$35+France!L$36+France!L$37+France!L$30</f>
        <v>692</v>
      </c>
      <c r="M43" s="89">
        <f>Belgium!M$17+Denmark!M$25+Germany!M$25+Italy!M$28+Poland!M$24+Spain!M$15+Spain!M$16+Switzerland!M$23+Switzerland!M$25+Switzerland!M$26+Netherlands!M$14+UK!M$18+'Czech Republic'!M$17+'Czech Republic'!M$18+France!M$30+France!M$31+France!M$34+France!M$35+France!M$36+France!M$37</f>
        <v>0</v>
      </c>
      <c r="N43" s="89">
        <f>Belgium!N$17+Denmark!N$25+Germany!N$25+Italy!N$28+Poland!N$24+Spain!N$15+Spain!N$16+Switzerland!N$23+Switzerland!N$25+Switzerland!N$26+Netherlands!N$14+UK!N$18+'Czech Republic'!N$17+'Czech Republic'!N$18+France!N$30+France!N$31+France!N$34+France!N$35+France!N$36+France!N$37</f>
        <v>129</v>
      </c>
      <c r="O43" s="89">
        <f>Belgium!O$17+Denmark!O$25+Germany!O$25+Italy!O$28+Poland!O$24+Spain!O$15+Spain!O$16+Switzerland!O$23+Switzerland!O$25+Switzerland!O$26+Netherlands!O$14+UK!O$18+'Czech Republic'!O$17+'Czech Republic'!O$18+France!O$31+France!O$32+France!O$35+France!O$36+France!O$37+France!O$38</f>
        <v>145.68165262076812</v>
      </c>
      <c r="P43" s="89">
        <f>Belgium!P$17+Denmark!P$25+Germany!P$25+Italy!P$28+Poland!P$24+Spain!P$15+Spain!P$16+Switzerland!P$23+Switzerland!P$25+Switzerland!P$26+Netherlands!P$14+UK!P$18+'Czech Republic'!P$17+'Czech Republic'!P$18+France!P$31+France!P$32+France!P$35+France!P$36+France!P$37+France!P$38</f>
        <v>63</v>
      </c>
      <c r="Q43" s="91">
        <f>Belgium!Q$17+Denmark!Q$25+Germany!Q$25+Italy!Q$28+Poland!Q$24+Spain!Q$15+Spain!Q$16+Switzerland!Q$23+Switzerland!Q$25+Switzerland!Q$26+Netherlands!Q$14+UK!Q$18+'Czech Republic'!Q$17+'Czech Republic'!Q$18</f>
        <v>0</v>
      </c>
    </row>
    <row r="44" spans="1:17" s="62" customFormat="1" ht="13.5" thickBot="1">
      <c r="A44" s="71" t="s">
        <v>94</v>
      </c>
      <c r="B44" s="117">
        <f t="shared" si="3"/>
        <v>0.5177245341179767</v>
      </c>
      <c r="C44" s="128">
        <f>E44-'[1]EU - variety'!E44</f>
        <v>-39793.71074654335</v>
      </c>
      <c r="D44" s="129">
        <f>F44-'[1]EU - variety'!F44</f>
        <v>-27012</v>
      </c>
      <c r="E44" s="160">
        <f>SUM(E36:E43)</f>
        <v>21664</v>
      </c>
      <c r="F44" s="129">
        <f aca="true" t="shared" si="4" ref="F44:K44">SUM(F36:F43)</f>
        <v>14274</v>
      </c>
      <c r="G44" s="129">
        <f t="shared" si="4"/>
        <v>21743</v>
      </c>
      <c r="H44" s="129">
        <f t="shared" si="4"/>
        <v>13993</v>
      </c>
      <c r="I44" s="106">
        <f t="shared" si="4"/>
        <v>19359</v>
      </c>
      <c r="J44" s="106">
        <f t="shared" si="4"/>
        <v>15649</v>
      </c>
      <c r="K44" s="106">
        <f t="shared" si="4"/>
        <v>12264.119169541305</v>
      </c>
      <c r="L44" s="106">
        <f aca="true" t="shared" si="5" ref="L44:Q44">SUM(L36:L43)</f>
        <v>9421.41691564024</v>
      </c>
      <c r="M44" s="106">
        <f t="shared" si="5"/>
        <v>1702.6172171839191</v>
      </c>
      <c r="N44" s="106">
        <f t="shared" si="5"/>
        <v>13272</v>
      </c>
      <c r="O44" s="106">
        <f t="shared" si="5"/>
        <v>9343.968461095745</v>
      </c>
      <c r="P44" s="106">
        <f t="shared" si="5"/>
        <v>7440.0473453867335</v>
      </c>
      <c r="Q44" s="125">
        <f t="shared" si="5"/>
        <v>1066</v>
      </c>
    </row>
    <row r="45" spans="4:17" s="62" customFormat="1" ht="12.75"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</row>
    <row r="46" spans="1:17" s="62" customFormat="1" ht="12.75">
      <c r="A46" s="64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</row>
    <row r="47" spans="4:17" s="62" customFormat="1" ht="12.75"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</row>
  </sheetData>
  <sheetProtection/>
  <printOptions/>
  <pageMargins left="0.75" right="0.75" top="1" bottom="1" header="0.5" footer="0.5"/>
  <pageSetup fitToHeight="3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G26" sqref="G26"/>
    </sheetView>
  </sheetViews>
  <sheetFormatPr defaultColWidth="8.8515625" defaultRowHeight="12.75"/>
  <cols>
    <col min="1" max="1" width="21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96</v>
      </c>
      <c r="B2" s="34"/>
      <c r="C2" s="59">
        <f>E2-'[1]Austria'!E2</f>
        <v>-13.65</v>
      </c>
      <c r="D2" s="13">
        <f>F2-'[1]Austria'!F2</f>
        <v>-5.05</v>
      </c>
      <c r="E2" s="166">
        <v>0</v>
      </c>
      <c r="F2" s="13">
        <v>0</v>
      </c>
      <c r="G2" s="13">
        <v>239</v>
      </c>
      <c r="H2" s="13"/>
      <c r="I2" s="13"/>
      <c r="J2" s="13">
        <v>143</v>
      </c>
      <c r="K2" s="13">
        <v>157</v>
      </c>
      <c r="L2" s="13">
        <v>729</v>
      </c>
      <c r="M2" s="13"/>
      <c r="N2" s="13">
        <v>415</v>
      </c>
      <c r="O2" s="13">
        <v>341</v>
      </c>
      <c r="P2" s="13">
        <v>619</v>
      </c>
      <c r="Q2" s="13">
        <v>2116</v>
      </c>
      <c r="R2" s="13">
        <v>107</v>
      </c>
      <c r="S2" s="36">
        <v>901</v>
      </c>
    </row>
    <row r="3" spans="1:19" ht="12.75">
      <c r="A3" s="27" t="s">
        <v>4</v>
      </c>
      <c r="B3" s="34"/>
      <c r="C3" s="59">
        <f>E3-'[1]Austria'!E3</f>
        <v>0</v>
      </c>
      <c r="D3" s="13">
        <f>F3-'[1]Austria'!F3</f>
        <v>0</v>
      </c>
      <c r="E3" s="166">
        <v>0</v>
      </c>
      <c r="F3" s="13">
        <v>0</v>
      </c>
      <c r="G3" s="13"/>
      <c r="H3" s="13"/>
      <c r="I3" s="13"/>
      <c r="J3" s="13">
        <v>0</v>
      </c>
      <c r="K3" s="13">
        <v>0</v>
      </c>
      <c r="L3" s="13">
        <v>0</v>
      </c>
      <c r="M3" s="13"/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36">
        <v>0</v>
      </c>
    </row>
    <row r="4" spans="1:19" ht="12.75">
      <c r="A4" s="27" t="s">
        <v>11</v>
      </c>
      <c r="B4" s="34">
        <f aca="true" t="shared" si="0" ref="B4:B21">(E4-F4)/F4</f>
        <v>-0.968562874251497</v>
      </c>
      <c r="C4" s="59">
        <f>E4-'[1]Austria'!E4</f>
        <v>-522.55</v>
      </c>
      <c r="D4" s="13">
        <f>F4-'[1]Austria'!F4</f>
        <v>-606.51</v>
      </c>
      <c r="E4" s="166">
        <v>5.25</v>
      </c>
      <c r="F4" s="13">
        <v>167</v>
      </c>
      <c r="G4" s="13">
        <v>2795</v>
      </c>
      <c r="H4" s="13">
        <v>4</v>
      </c>
      <c r="I4" s="13"/>
      <c r="J4" s="13">
        <v>298</v>
      </c>
      <c r="K4" s="13">
        <v>0</v>
      </c>
      <c r="L4" s="13">
        <v>602</v>
      </c>
      <c r="M4" s="13"/>
      <c r="N4" s="13">
        <v>18</v>
      </c>
      <c r="O4" s="13">
        <v>0</v>
      </c>
      <c r="P4" s="13">
        <v>47</v>
      </c>
      <c r="Q4" s="13">
        <v>0</v>
      </c>
      <c r="R4" s="13">
        <v>0</v>
      </c>
      <c r="S4" s="36">
        <v>0</v>
      </c>
    </row>
    <row r="5" spans="1:19" ht="12.75">
      <c r="A5" s="27" t="s">
        <v>2</v>
      </c>
      <c r="B5" s="34"/>
      <c r="C5" s="59">
        <f>E5-'[1]Austria'!E5</f>
        <v>0</v>
      </c>
      <c r="D5" s="13">
        <f>F5-'[1]Austria'!F5</f>
        <v>0</v>
      </c>
      <c r="E5" s="166">
        <v>0</v>
      </c>
      <c r="F5" s="13">
        <v>0</v>
      </c>
      <c r="G5" s="13">
        <v>200</v>
      </c>
      <c r="H5" s="13"/>
      <c r="I5" s="13"/>
      <c r="J5" s="13">
        <v>0</v>
      </c>
      <c r="K5" s="13">
        <v>2</v>
      </c>
      <c r="L5" s="13">
        <v>23</v>
      </c>
      <c r="M5" s="13"/>
      <c r="N5" s="13">
        <v>8</v>
      </c>
      <c r="O5" s="13">
        <v>5</v>
      </c>
      <c r="P5" s="13">
        <v>28</v>
      </c>
      <c r="Q5" s="13">
        <v>0</v>
      </c>
      <c r="R5" s="13">
        <v>0</v>
      </c>
      <c r="S5" s="36">
        <v>6</v>
      </c>
    </row>
    <row r="6" spans="1:19" ht="12.75">
      <c r="A6" s="53" t="s">
        <v>154</v>
      </c>
      <c r="B6" s="34">
        <f t="shared" si="0"/>
        <v>23.44</v>
      </c>
      <c r="C6" s="59">
        <f>E6-'[1]Austria'!E6</f>
        <v>-1585.5499999999997</v>
      </c>
      <c r="D6" s="13">
        <f>F6-'[1]Austria'!F6</f>
        <v>-480.97</v>
      </c>
      <c r="E6" s="166">
        <v>1222</v>
      </c>
      <c r="F6" s="13">
        <v>50</v>
      </c>
      <c r="G6" s="13">
        <v>3244</v>
      </c>
      <c r="H6" s="13">
        <v>5</v>
      </c>
      <c r="I6" s="13">
        <v>9</v>
      </c>
      <c r="J6" s="13">
        <v>872</v>
      </c>
      <c r="K6" s="13">
        <v>1107</v>
      </c>
      <c r="L6" s="13">
        <v>1031</v>
      </c>
      <c r="M6" s="13">
        <v>27</v>
      </c>
      <c r="N6" s="13">
        <v>66</v>
      </c>
      <c r="O6" s="13"/>
      <c r="P6" s="13"/>
      <c r="Q6" s="13"/>
      <c r="R6" s="13"/>
      <c r="S6" s="36"/>
    </row>
    <row r="7" spans="1:19" ht="12.75">
      <c r="A7" s="29" t="s">
        <v>12</v>
      </c>
      <c r="B7" s="34">
        <f t="shared" si="0"/>
        <v>-0.890909090909091</v>
      </c>
      <c r="C7" s="59">
        <f>E7-'[1]Austria'!E7</f>
        <v>-136.5</v>
      </c>
      <c r="D7" s="13">
        <f>F7-'[1]Austria'!F7</f>
        <v>-259.99</v>
      </c>
      <c r="E7" s="166">
        <v>15.6</v>
      </c>
      <c r="F7" s="13">
        <v>143</v>
      </c>
      <c r="G7" s="13">
        <v>1206</v>
      </c>
      <c r="H7" s="13">
        <v>46</v>
      </c>
      <c r="I7" s="101"/>
      <c r="J7" s="101">
        <v>38</v>
      </c>
      <c r="K7" s="101">
        <v>56</v>
      </c>
      <c r="L7" s="101">
        <v>472</v>
      </c>
      <c r="M7" s="101"/>
      <c r="N7" s="101">
        <v>38</v>
      </c>
      <c r="O7" s="101">
        <v>0</v>
      </c>
      <c r="P7" s="101">
        <v>52</v>
      </c>
      <c r="Q7" s="101">
        <v>51</v>
      </c>
      <c r="R7" s="13">
        <v>0</v>
      </c>
      <c r="S7" s="36">
        <v>0</v>
      </c>
    </row>
    <row r="8" spans="1:19" ht="12.75">
      <c r="A8" s="27" t="s">
        <v>9</v>
      </c>
      <c r="B8" s="34">
        <f t="shared" si="0"/>
        <v>9.444034090909092</v>
      </c>
      <c r="C8" s="59">
        <f>E8-'[1]Austria'!E8</f>
        <v>-2983.7000000000003</v>
      </c>
      <c r="D8" s="13">
        <f>F8-'[1]Austria'!F8</f>
        <v>-1641.73</v>
      </c>
      <c r="E8" s="166">
        <v>1838.15</v>
      </c>
      <c r="F8" s="13">
        <v>176</v>
      </c>
      <c r="G8" s="13">
        <v>2008</v>
      </c>
      <c r="H8" s="13">
        <v>44</v>
      </c>
      <c r="I8" s="13"/>
      <c r="J8" s="13">
        <v>141</v>
      </c>
      <c r="K8" s="13">
        <v>490</v>
      </c>
      <c r="L8" s="13">
        <v>1966</v>
      </c>
      <c r="M8" s="13"/>
      <c r="N8" s="13">
        <v>61</v>
      </c>
      <c r="O8" s="13">
        <v>1413</v>
      </c>
      <c r="P8" s="13">
        <v>105</v>
      </c>
      <c r="Q8" s="13">
        <v>1681</v>
      </c>
      <c r="R8" s="13">
        <v>0</v>
      </c>
      <c r="S8" s="36">
        <v>9</v>
      </c>
    </row>
    <row r="9" spans="1:19" ht="12.75">
      <c r="A9" s="27" t="s">
        <v>14</v>
      </c>
      <c r="B9" s="34"/>
      <c r="C9" s="59">
        <f>E9-'[1]Austria'!E9</f>
        <v>0</v>
      </c>
      <c r="D9" s="13">
        <f>F9-'[1]Austria'!F9</f>
        <v>0</v>
      </c>
      <c r="E9" s="166"/>
      <c r="F9" s="13"/>
      <c r="G9" s="13"/>
      <c r="H9" s="13"/>
      <c r="I9" s="13"/>
      <c r="J9" s="13"/>
      <c r="K9" s="13"/>
      <c r="L9" s="13"/>
      <c r="M9" s="13"/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36">
        <v>2</v>
      </c>
    </row>
    <row r="10" spans="1:19" ht="12.75">
      <c r="A10" s="27" t="s">
        <v>3</v>
      </c>
      <c r="B10" s="34">
        <f t="shared" si="0"/>
        <v>1.3979585170667972</v>
      </c>
      <c r="C10" s="59">
        <f>E10-'[1]Austria'!E10</f>
        <v>-3575.3500000000004</v>
      </c>
      <c r="D10" s="13">
        <f>F10-'[1]Austria'!F10</f>
        <v>-3185.029999999999</v>
      </c>
      <c r="E10" s="166">
        <v>14682.699999999999</v>
      </c>
      <c r="F10" s="13">
        <v>6123</v>
      </c>
      <c r="G10" s="13">
        <v>9571</v>
      </c>
      <c r="H10" s="13">
        <v>3992</v>
      </c>
      <c r="I10" s="13">
        <v>3724</v>
      </c>
      <c r="J10" s="13">
        <v>15870</v>
      </c>
      <c r="K10" s="13">
        <v>15331</v>
      </c>
      <c r="L10" s="13">
        <v>8752</v>
      </c>
      <c r="M10" s="13">
        <v>9064</v>
      </c>
      <c r="N10" s="13">
        <v>15716</v>
      </c>
      <c r="O10" s="13">
        <v>9113</v>
      </c>
      <c r="P10" s="13">
        <v>13338</v>
      </c>
      <c r="Q10" s="13">
        <v>20340</v>
      </c>
      <c r="R10" s="13">
        <v>10704</v>
      </c>
      <c r="S10" s="36">
        <v>9608</v>
      </c>
    </row>
    <row r="11" spans="1:19" ht="12.75">
      <c r="A11" s="27" t="s">
        <v>17</v>
      </c>
      <c r="B11" s="34"/>
      <c r="C11" s="59">
        <f>E11-'[1]Austria'!E11</f>
        <v>-1.3</v>
      </c>
      <c r="D11" s="13">
        <f>F11-'[1]Austria'!F11</f>
        <v>0</v>
      </c>
      <c r="E11" s="166">
        <v>0</v>
      </c>
      <c r="F11" s="13">
        <v>0</v>
      </c>
      <c r="G11" s="13">
        <v>1</v>
      </c>
      <c r="H11" s="13"/>
      <c r="I11" s="13"/>
      <c r="J11" s="101">
        <v>0</v>
      </c>
      <c r="K11" s="101">
        <v>0</v>
      </c>
      <c r="L11" s="101">
        <v>0</v>
      </c>
      <c r="M11" s="101"/>
      <c r="N11" s="101">
        <v>0</v>
      </c>
      <c r="O11" s="101">
        <v>0</v>
      </c>
      <c r="P11" s="101">
        <v>0</v>
      </c>
      <c r="Q11" s="101">
        <v>0</v>
      </c>
      <c r="R11" s="13">
        <v>0</v>
      </c>
      <c r="S11" s="36">
        <v>0</v>
      </c>
    </row>
    <row r="12" spans="1:19" ht="12.75">
      <c r="A12" s="28" t="s">
        <v>10</v>
      </c>
      <c r="B12" s="34">
        <f t="shared" si="0"/>
        <v>0.3895507812500001</v>
      </c>
      <c r="C12" s="59">
        <f>E12-'[1]Austria'!E12</f>
        <v>-536.4499999999998</v>
      </c>
      <c r="D12" s="13">
        <f>F12-'[1]Austria'!F12</f>
        <v>-1269.35</v>
      </c>
      <c r="E12" s="166">
        <v>2845.8</v>
      </c>
      <c r="F12" s="13">
        <v>2048</v>
      </c>
      <c r="G12" s="13">
        <v>5843</v>
      </c>
      <c r="H12" s="13">
        <v>298</v>
      </c>
      <c r="I12" s="101">
        <v>10</v>
      </c>
      <c r="J12" s="101">
        <v>7372</v>
      </c>
      <c r="K12" s="101">
        <v>1957</v>
      </c>
      <c r="L12" s="101">
        <v>11829</v>
      </c>
      <c r="M12" s="101">
        <v>3943</v>
      </c>
      <c r="N12" s="101">
        <v>4733</v>
      </c>
      <c r="O12" s="101">
        <v>4070</v>
      </c>
      <c r="P12" s="101">
        <v>4381</v>
      </c>
      <c r="Q12" s="101">
        <v>4479</v>
      </c>
      <c r="R12" s="13">
        <v>851</v>
      </c>
      <c r="S12" s="36">
        <v>769</v>
      </c>
    </row>
    <row r="13" spans="1:19" ht="12.75">
      <c r="A13" s="28" t="s">
        <v>27</v>
      </c>
      <c r="B13" s="34">
        <f t="shared" si="0"/>
        <v>-0.5480142970611597</v>
      </c>
      <c r="C13" s="59">
        <f>E13-'[1]Austria'!E13</f>
        <v>-588.5</v>
      </c>
      <c r="D13" s="13">
        <f>F13-'[1]Austria'!F13</f>
        <v>-662.8699999999999</v>
      </c>
      <c r="E13" s="166">
        <v>569.05</v>
      </c>
      <c r="F13" s="13">
        <v>1259</v>
      </c>
      <c r="G13" s="13">
        <v>4593</v>
      </c>
      <c r="H13" s="13">
        <v>396</v>
      </c>
      <c r="I13" s="101">
        <v>15</v>
      </c>
      <c r="J13" s="101">
        <v>3383</v>
      </c>
      <c r="K13" s="101">
        <v>1989</v>
      </c>
      <c r="L13" s="101">
        <v>4102</v>
      </c>
      <c r="M13" s="101">
        <v>2392</v>
      </c>
      <c r="N13" s="101">
        <v>2340</v>
      </c>
      <c r="O13" s="101">
        <v>3051</v>
      </c>
      <c r="P13" s="101">
        <v>3039</v>
      </c>
      <c r="Q13" s="101">
        <v>2011</v>
      </c>
      <c r="R13" s="13">
        <v>1095</v>
      </c>
      <c r="S13" s="36">
        <v>2686</v>
      </c>
    </row>
    <row r="14" spans="1:19" ht="12.75">
      <c r="A14" s="29" t="s">
        <v>26</v>
      </c>
      <c r="B14" s="34"/>
      <c r="C14" s="59">
        <f>E14-'[1]Austria'!E14</f>
        <v>0</v>
      </c>
      <c r="D14" s="13">
        <f>F14-'[1]Austria'!F14</f>
        <v>0</v>
      </c>
      <c r="E14" s="166">
        <v>0</v>
      </c>
      <c r="F14" s="13">
        <v>0</v>
      </c>
      <c r="G14" s="13"/>
      <c r="H14" s="13"/>
      <c r="I14" s="101"/>
      <c r="J14" s="101">
        <v>1155</v>
      </c>
      <c r="K14" s="101">
        <v>897</v>
      </c>
      <c r="L14" s="101">
        <v>1869</v>
      </c>
      <c r="M14" s="101">
        <v>803</v>
      </c>
      <c r="N14" s="101">
        <v>846</v>
      </c>
      <c r="O14" s="101">
        <v>938</v>
      </c>
      <c r="P14" s="101">
        <v>2437</v>
      </c>
      <c r="Q14" s="101">
        <v>1435</v>
      </c>
      <c r="R14" s="13">
        <v>925</v>
      </c>
      <c r="S14" s="36">
        <v>1867</v>
      </c>
    </row>
    <row r="15" spans="1:19" ht="12.75">
      <c r="A15" s="29" t="s">
        <v>97</v>
      </c>
      <c r="B15" s="34">
        <f t="shared" si="0"/>
        <v>-1</v>
      </c>
      <c r="C15" s="59">
        <f>E15-'[1]Austria'!E15</f>
        <v>0</v>
      </c>
      <c r="D15" s="13">
        <f>F15-'[1]Austria'!F15</f>
        <v>52</v>
      </c>
      <c r="E15" s="166">
        <v>0</v>
      </c>
      <c r="F15" s="13">
        <v>52</v>
      </c>
      <c r="G15" s="13"/>
      <c r="H15" s="13"/>
      <c r="I15" s="101"/>
      <c r="J15" s="101">
        <v>0</v>
      </c>
      <c r="K15" s="101">
        <v>0</v>
      </c>
      <c r="L15" s="101">
        <v>0</v>
      </c>
      <c r="M15" s="101"/>
      <c r="N15" s="101">
        <v>0</v>
      </c>
      <c r="O15" s="101">
        <v>0</v>
      </c>
      <c r="P15" s="101">
        <v>0</v>
      </c>
      <c r="Q15" s="101">
        <v>0</v>
      </c>
      <c r="R15" s="13">
        <v>0</v>
      </c>
      <c r="S15" s="36">
        <v>0</v>
      </c>
    </row>
    <row r="16" spans="1:19" ht="12.75">
      <c r="A16" s="29" t="s">
        <v>13</v>
      </c>
      <c r="B16" s="34">
        <f t="shared" si="0"/>
        <v>2.9</v>
      </c>
      <c r="C16" s="59">
        <f>E16-'[1]Austria'!E16</f>
        <v>-169</v>
      </c>
      <c r="D16" s="13">
        <f>F16-'[1]Austria'!F16</f>
        <v>-184.81</v>
      </c>
      <c r="E16" s="166">
        <v>3.9</v>
      </c>
      <c r="F16" s="13">
        <v>1</v>
      </c>
      <c r="G16" s="13">
        <v>449</v>
      </c>
      <c r="H16" s="13">
        <v>1</v>
      </c>
      <c r="I16" s="101">
        <v>9</v>
      </c>
      <c r="J16" s="101">
        <v>598</v>
      </c>
      <c r="K16" s="101">
        <v>4</v>
      </c>
      <c r="L16" s="101">
        <v>153</v>
      </c>
      <c r="M16" s="101">
        <v>28</v>
      </c>
      <c r="N16" s="101">
        <v>49</v>
      </c>
      <c r="O16" s="101">
        <v>166</v>
      </c>
      <c r="P16" s="101">
        <v>17</v>
      </c>
      <c r="Q16" s="101">
        <v>71</v>
      </c>
      <c r="R16" s="13">
        <v>55</v>
      </c>
      <c r="S16" s="36">
        <v>1</v>
      </c>
    </row>
    <row r="17" spans="1:19" ht="12.75">
      <c r="A17" s="29" t="s">
        <v>136</v>
      </c>
      <c r="B17" s="34">
        <f t="shared" si="0"/>
        <v>-0.18450767841011745</v>
      </c>
      <c r="C17" s="59">
        <f>E17-'[1]Austria'!E17</f>
        <v>-329.1999999999998</v>
      </c>
      <c r="D17" s="13">
        <f>F17-'[1]Austria'!F17</f>
        <v>-324.1700000000001</v>
      </c>
      <c r="E17" s="166">
        <v>902.75</v>
      </c>
      <c r="F17" s="13">
        <v>1107</v>
      </c>
      <c r="G17" s="13">
        <v>1370</v>
      </c>
      <c r="H17" s="13">
        <v>243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3"/>
      <c r="S17" s="36"/>
    </row>
    <row r="18" spans="1:19" ht="12.75">
      <c r="A18" s="29" t="s">
        <v>98</v>
      </c>
      <c r="B18" s="34"/>
      <c r="C18" s="59">
        <f>E18-'[1]Austria'!E18</f>
        <v>0</v>
      </c>
      <c r="D18" s="13">
        <f>F18-'[1]Austria'!F18</f>
        <v>0</v>
      </c>
      <c r="E18" s="166">
        <v>0</v>
      </c>
      <c r="F18" s="13">
        <v>0</v>
      </c>
      <c r="G18" s="13"/>
      <c r="H18" s="13"/>
      <c r="I18" s="101"/>
      <c r="J18" s="13">
        <v>0</v>
      </c>
      <c r="K18" s="13">
        <v>0</v>
      </c>
      <c r="L18" s="13">
        <v>0</v>
      </c>
      <c r="M18" s="13"/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36">
        <v>0</v>
      </c>
    </row>
    <row r="19" spans="1:19" ht="12.75">
      <c r="A19" s="29" t="s">
        <v>99</v>
      </c>
      <c r="B19" s="34"/>
      <c r="C19" s="59">
        <f>E19-'[1]Austria'!E19</f>
        <v>0</v>
      </c>
      <c r="D19" s="13">
        <f>F19-'[1]Austria'!F19</f>
        <v>-4</v>
      </c>
      <c r="E19" s="166">
        <v>0</v>
      </c>
      <c r="F19" s="13">
        <v>0</v>
      </c>
      <c r="G19" s="13">
        <v>1527</v>
      </c>
      <c r="H19" s="13"/>
      <c r="I19" s="101"/>
      <c r="J19" s="13">
        <v>58</v>
      </c>
      <c r="K19" s="13">
        <v>74</v>
      </c>
      <c r="L19" s="13">
        <v>296</v>
      </c>
      <c r="M19" s="13"/>
      <c r="N19" s="13">
        <v>94</v>
      </c>
      <c r="O19" s="13">
        <v>0</v>
      </c>
      <c r="P19" s="13">
        <v>74</v>
      </c>
      <c r="Q19" s="13">
        <v>0</v>
      </c>
      <c r="R19" s="13">
        <v>0</v>
      </c>
      <c r="S19" s="36">
        <v>0</v>
      </c>
    </row>
    <row r="20" spans="1:19" ht="13.5" thickBot="1">
      <c r="A20" s="30" t="s">
        <v>60</v>
      </c>
      <c r="B20" s="35">
        <f t="shared" si="0"/>
        <v>2.2543032786885244</v>
      </c>
      <c r="C20" s="60">
        <f>E20-'[1]Austria'!E20</f>
        <v>-481.5</v>
      </c>
      <c r="D20" s="15">
        <f>F20-'[1]Austria'!F20</f>
        <v>-281.95000000000005</v>
      </c>
      <c r="E20" s="167">
        <v>794.05</v>
      </c>
      <c r="F20" s="15">
        <v>244</v>
      </c>
      <c r="G20" s="15">
        <v>538</v>
      </c>
      <c r="H20" s="15"/>
      <c r="I20" s="15"/>
      <c r="J20" s="102">
        <v>0</v>
      </c>
      <c r="K20" s="102">
        <v>80</v>
      </c>
      <c r="L20" s="102">
        <v>430</v>
      </c>
      <c r="M20" s="102">
        <v>6</v>
      </c>
      <c r="N20" s="102">
        <v>65</v>
      </c>
      <c r="O20" s="102">
        <v>239</v>
      </c>
      <c r="P20" s="102">
        <v>0</v>
      </c>
      <c r="Q20" s="102">
        <v>6</v>
      </c>
      <c r="R20" s="15">
        <v>0</v>
      </c>
      <c r="S20" s="38">
        <v>0</v>
      </c>
    </row>
    <row r="21" spans="1:19" ht="13.5" thickBot="1">
      <c r="A21" s="44" t="s">
        <v>23</v>
      </c>
      <c r="B21" s="40">
        <f t="shared" si="0"/>
        <v>1.0122471416007033</v>
      </c>
      <c r="C21" s="61">
        <f>E21-'[1]Austria'!E21</f>
        <v>-10923.250000000004</v>
      </c>
      <c r="D21" s="41">
        <f>F21-'[1]Austria'!F21</f>
        <v>-8854.430000000004</v>
      </c>
      <c r="E21" s="164">
        <f>SUM(E2:E20)</f>
        <v>22879.249999999996</v>
      </c>
      <c r="F21" s="41">
        <f>SUM(F2:F20)</f>
        <v>11370</v>
      </c>
      <c r="G21" s="41">
        <f>SUM(G2:G20)</f>
        <v>33584</v>
      </c>
      <c r="H21" s="41">
        <f>SUM(H2:H20)</f>
        <v>5029</v>
      </c>
      <c r="I21" s="41">
        <v>3767</v>
      </c>
      <c r="J21" s="41">
        <f>SUM(J2:J20)</f>
        <v>29928</v>
      </c>
      <c r="K21" s="41">
        <f>SUM(K2:K20)</f>
        <v>22144</v>
      </c>
      <c r="L21" s="41">
        <f>SUM(L2:L20)</f>
        <v>32254</v>
      </c>
      <c r="M21" s="41">
        <f>SUM(M2:M20)</f>
        <v>16263</v>
      </c>
      <c r="N21" s="41">
        <f aca="true" t="shared" si="1" ref="N21:S21">SUM(N2:N20)</f>
        <v>24449</v>
      </c>
      <c r="O21" s="41">
        <f t="shared" si="1"/>
        <v>19336</v>
      </c>
      <c r="P21" s="41">
        <f t="shared" si="1"/>
        <v>24137</v>
      </c>
      <c r="Q21" s="41">
        <f t="shared" si="1"/>
        <v>32190</v>
      </c>
      <c r="R21" s="41">
        <f t="shared" si="1"/>
        <v>13737</v>
      </c>
      <c r="S21" s="42">
        <f t="shared" si="1"/>
        <v>15849</v>
      </c>
    </row>
    <row r="22" spans="2:17" s="9" customFormat="1" ht="12.75">
      <c r="B22" s="43"/>
      <c r="C22" s="43"/>
      <c r="D22" s="43"/>
      <c r="E22" s="43"/>
      <c r="F22" s="43"/>
      <c r="G22" s="43"/>
      <c r="H22" s="43"/>
      <c r="I22" s="43"/>
      <c r="J22" s="12"/>
      <c r="K22" s="12"/>
      <c r="L22" s="12"/>
      <c r="M22" s="12"/>
      <c r="N22" s="12"/>
      <c r="O22" s="12"/>
      <c r="P22" s="12"/>
      <c r="Q22" s="12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5"/>
      <c r="S35" s="1"/>
      <c r="T35" s="1"/>
    </row>
    <row r="36" spans="18:20" ht="18">
      <c r="R36" s="5"/>
      <c r="S36" s="1"/>
      <c r="T36" s="1"/>
    </row>
    <row r="37" spans="18:20" ht="18">
      <c r="R37" s="6"/>
      <c r="S37" s="1"/>
      <c r="T37" s="1"/>
    </row>
    <row r="38" spans="18:20" ht="18">
      <c r="R38" s="7"/>
      <c r="S38" s="2"/>
      <c r="T3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PageLayoutView="0" workbookViewId="0" topLeftCell="A1">
      <selection activeCell="G29" sqref="G29"/>
    </sheetView>
  </sheetViews>
  <sheetFormatPr defaultColWidth="8.8515625" defaultRowHeight="12.75"/>
  <cols>
    <col min="1" max="1" width="23.4218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9" width="10.140625" style="9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27" t="s">
        <v>4</v>
      </c>
      <c r="B2" s="34"/>
      <c r="C2" s="59">
        <f>E2-'[1]Belgium'!E2</f>
        <v>0</v>
      </c>
      <c r="D2" s="13">
        <f>F2-'[1]Belgium'!F2</f>
        <v>0</v>
      </c>
      <c r="E2" s="166">
        <v>0</v>
      </c>
      <c r="F2" s="13">
        <v>0</v>
      </c>
      <c r="G2" s="8">
        <v>0</v>
      </c>
      <c r="H2" s="13">
        <v>0</v>
      </c>
      <c r="I2" s="13">
        <v>0</v>
      </c>
      <c r="J2" s="13">
        <v>9</v>
      </c>
      <c r="K2" s="13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4800</v>
      </c>
      <c r="S2" s="36">
        <v>0</v>
      </c>
    </row>
    <row r="3" spans="1:19" ht="12.75">
      <c r="A3" s="27" t="s">
        <v>161</v>
      </c>
      <c r="B3" s="34"/>
      <c r="C3" s="59">
        <f>E3-'[1]Belgium'!E3</f>
        <v>0</v>
      </c>
      <c r="D3" s="13">
        <f>F3-'[1]Belgium'!F3</f>
        <v>0</v>
      </c>
      <c r="E3" s="166"/>
      <c r="F3" s="13"/>
      <c r="G3" s="8">
        <v>0</v>
      </c>
      <c r="H3" s="13"/>
      <c r="I3" s="13"/>
      <c r="J3" s="13"/>
      <c r="K3" s="1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700</v>
      </c>
      <c r="S3" s="36">
        <v>0</v>
      </c>
    </row>
    <row r="4" spans="1:19" ht="12.75">
      <c r="A4" s="27" t="s">
        <v>2</v>
      </c>
      <c r="B4" s="34"/>
      <c r="C4" s="59">
        <f>E4-'[1]Belgium'!E4</f>
        <v>0</v>
      </c>
      <c r="D4" s="13">
        <f>F4-'[1]Belgium'!F4</f>
        <v>0</v>
      </c>
      <c r="E4" s="166">
        <v>0</v>
      </c>
      <c r="F4" s="13">
        <v>0</v>
      </c>
      <c r="G4" s="8">
        <v>0</v>
      </c>
      <c r="H4" s="13">
        <v>0</v>
      </c>
      <c r="I4" s="13">
        <v>0</v>
      </c>
      <c r="J4" s="13">
        <v>19</v>
      </c>
      <c r="K4" s="13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1500</v>
      </c>
      <c r="S4" s="36">
        <v>0</v>
      </c>
    </row>
    <row r="5" spans="1:19" ht="12.75">
      <c r="A5" s="27" t="s">
        <v>104</v>
      </c>
      <c r="B5" s="34"/>
      <c r="C5" s="59">
        <f>E5-'[1]Belgium'!E5</f>
        <v>0</v>
      </c>
      <c r="D5" s="13">
        <f>F5-'[1]Belgium'!F5</f>
        <v>0</v>
      </c>
      <c r="E5" s="166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36"/>
    </row>
    <row r="6" spans="1:19" ht="12.75">
      <c r="A6" s="27" t="s">
        <v>3</v>
      </c>
      <c r="B6" s="34">
        <f>(E6-F6)/F6</f>
        <v>-0.41002949852507375</v>
      </c>
      <c r="C6" s="59">
        <f>E6-'[1]Belgium'!E6</f>
        <v>-187</v>
      </c>
      <c r="D6" s="13">
        <f>F6-'[1]Belgium'!F6</f>
        <v>-7246</v>
      </c>
      <c r="E6" s="166">
        <v>800</v>
      </c>
      <c r="F6" s="13">
        <v>1356</v>
      </c>
      <c r="G6" s="8">
        <v>2219</v>
      </c>
      <c r="H6" s="13">
        <v>578</v>
      </c>
      <c r="I6" s="13">
        <v>1079</v>
      </c>
      <c r="J6" s="13">
        <v>3704</v>
      </c>
      <c r="K6" s="13">
        <v>2710</v>
      </c>
      <c r="L6" s="13">
        <v>2249</v>
      </c>
      <c r="M6" s="13">
        <v>0</v>
      </c>
      <c r="N6" s="13">
        <v>900</v>
      </c>
      <c r="O6" s="13">
        <v>0</v>
      </c>
      <c r="P6" s="13">
        <v>7269</v>
      </c>
      <c r="Q6" s="13">
        <v>2400</v>
      </c>
      <c r="R6" s="13">
        <v>9400</v>
      </c>
      <c r="S6" s="36">
        <v>2400</v>
      </c>
    </row>
    <row r="7" spans="1:19" ht="12.75">
      <c r="A7" s="28" t="s">
        <v>27</v>
      </c>
      <c r="B7" s="34">
        <f>(E7-F7)/F7</f>
        <v>0.037761726250342874</v>
      </c>
      <c r="C7" s="59">
        <f>E7-'[1]Belgium'!E7</f>
        <v>-4030</v>
      </c>
      <c r="D7" s="13">
        <f>F7-'[1]Belgium'!F7</f>
        <v>-9565</v>
      </c>
      <c r="E7" s="166">
        <v>11350</v>
      </c>
      <c r="F7" s="13">
        <v>10937</v>
      </c>
      <c r="G7" s="8">
        <v>9869</v>
      </c>
      <c r="H7" s="13">
        <v>62</v>
      </c>
      <c r="I7" s="101">
        <v>4333</v>
      </c>
      <c r="J7" s="101">
        <v>10933</v>
      </c>
      <c r="K7" s="101">
        <v>21302</v>
      </c>
      <c r="L7" s="101">
        <v>7242</v>
      </c>
      <c r="M7" s="101">
        <v>2598</v>
      </c>
      <c r="N7" s="101">
        <v>4900</v>
      </c>
      <c r="O7" s="101">
        <v>18150</v>
      </c>
      <c r="P7" s="101">
        <v>37150</v>
      </c>
      <c r="Q7" s="101">
        <v>58200</v>
      </c>
      <c r="R7" s="13">
        <v>48600</v>
      </c>
      <c r="S7" s="36">
        <v>34300</v>
      </c>
    </row>
    <row r="8" spans="1:19" ht="12.75">
      <c r="A8" s="29" t="s">
        <v>26</v>
      </c>
      <c r="B8" s="34">
        <f>(E8-F8)/F8</f>
        <v>-0.7997783524196528</v>
      </c>
      <c r="C8" s="59">
        <f>E8-'[1]Belgium'!E8</f>
        <v>-2390</v>
      </c>
      <c r="D8" s="13">
        <f>F8-'[1]Belgium'!F8</f>
        <v>-9101</v>
      </c>
      <c r="E8" s="166">
        <v>2168</v>
      </c>
      <c r="F8" s="13">
        <v>10828</v>
      </c>
      <c r="G8" s="8">
        <v>11689</v>
      </c>
      <c r="H8" s="13">
        <v>2</v>
      </c>
      <c r="I8" s="101">
        <v>2308</v>
      </c>
      <c r="J8" s="101">
        <v>1732</v>
      </c>
      <c r="K8" s="101">
        <v>8504</v>
      </c>
      <c r="L8" s="101">
        <v>2206</v>
      </c>
      <c r="M8" s="101">
        <v>1839</v>
      </c>
      <c r="N8" s="101">
        <v>2400</v>
      </c>
      <c r="O8" s="101">
        <v>5349</v>
      </c>
      <c r="P8" s="101">
        <v>880</v>
      </c>
      <c r="Q8" s="101">
        <v>500</v>
      </c>
      <c r="R8" s="13">
        <v>16700</v>
      </c>
      <c r="S8" s="36">
        <v>10600</v>
      </c>
    </row>
    <row r="9" spans="1:19" ht="13.5" thickBot="1">
      <c r="A9" s="30" t="s">
        <v>60</v>
      </c>
      <c r="B9" s="35">
        <f>(E9-F9)/F9</f>
        <v>4.1020408163265305</v>
      </c>
      <c r="C9" s="60">
        <f>E9-'[1]Belgium'!E9</f>
        <v>-612</v>
      </c>
      <c r="D9" s="15">
        <f>F9-'[1]Belgium'!F9</f>
        <v>-190</v>
      </c>
      <c r="E9" s="167">
        <v>2000</v>
      </c>
      <c r="F9" s="15">
        <v>392</v>
      </c>
      <c r="G9" s="15">
        <v>1882</v>
      </c>
      <c r="H9" s="15">
        <v>0</v>
      </c>
      <c r="I9" s="102">
        <v>0</v>
      </c>
      <c r="J9" s="102">
        <v>1770</v>
      </c>
      <c r="K9" s="102">
        <v>486</v>
      </c>
      <c r="L9" s="102">
        <v>792</v>
      </c>
      <c r="M9" s="102">
        <v>0</v>
      </c>
      <c r="N9" s="102">
        <v>150</v>
      </c>
      <c r="O9" s="102">
        <v>0</v>
      </c>
      <c r="P9" s="102">
        <v>2569</v>
      </c>
      <c r="Q9" s="102">
        <v>12900</v>
      </c>
      <c r="R9" s="15">
        <v>7800</v>
      </c>
      <c r="S9" s="38">
        <v>200</v>
      </c>
    </row>
    <row r="10" spans="1:19" ht="13.5" thickBot="1">
      <c r="A10" s="44" t="s">
        <v>23</v>
      </c>
      <c r="B10" s="40">
        <f>(E10-F10)/F10</f>
        <v>-0.3060009356526177</v>
      </c>
      <c r="C10" s="139">
        <f>E10-'[1]Belgium'!E10</f>
        <v>-7219</v>
      </c>
      <c r="D10" s="41">
        <f>F10-'[1]Belgium'!F10</f>
        <v>-26102</v>
      </c>
      <c r="E10" s="164">
        <f>SUM(E2:E9)</f>
        <v>16318</v>
      </c>
      <c r="F10" s="41">
        <f>SUM(F2:F9)</f>
        <v>23513</v>
      </c>
      <c r="G10" s="41">
        <f>SUM(G2:G9)</f>
        <v>25659</v>
      </c>
      <c r="H10" s="41">
        <v>642</v>
      </c>
      <c r="I10" s="41">
        <f>SUM(I2:I9)</f>
        <v>7720</v>
      </c>
      <c r="J10" s="41">
        <f>SUM(J2:J9)</f>
        <v>18167</v>
      </c>
      <c r="K10" s="41">
        <v>33002</v>
      </c>
      <c r="L10" s="41">
        <f>SUM(L2:L9)</f>
        <v>12489</v>
      </c>
      <c r="M10" s="41">
        <f>SUM(M2:M9)</f>
        <v>4437</v>
      </c>
      <c r="N10" s="41">
        <f aca="true" t="shared" si="0" ref="N10:S10">SUM(N2:N9)</f>
        <v>8350</v>
      </c>
      <c r="O10" s="41">
        <f t="shared" si="0"/>
        <v>23499</v>
      </c>
      <c r="P10" s="41">
        <f t="shared" si="0"/>
        <v>47868</v>
      </c>
      <c r="Q10" s="41">
        <f t="shared" si="0"/>
        <v>74000</v>
      </c>
      <c r="R10" s="41">
        <f t="shared" si="0"/>
        <v>89500</v>
      </c>
      <c r="S10" s="42">
        <f t="shared" si="0"/>
        <v>47500</v>
      </c>
    </row>
    <row r="11" spans="1:17" s="9" customFormat="1" ht="12.75">
      <c r="A11" s="9" t="s">
        <v>159</v>
      </c>
      <c r="B11" s="43"/>
      <c r="C11" s="43"/>
      <c r="D11" s="43"/>
      <c r="E11" s="43"/>
      <c r="F11" s="43"/>
      <c r="G11" s="43"/>
      <c r="H11" s="43"/>
      <c r="I11" s="12"/>
      <c r="J11" s="12"/>
      <c r="K11" s="12"/>
      <c r="L11" s="12"/>
      <c r="M11" s="12"/>
      <c r="N11" s="12"/>
      <c r="O11" s="12"/>
      <c r="P11" s="12"/>
      <c r="Q11" s="12"/>
    </row>
    <row r="12" spans="1:17" s="9" customFormat="1" ht="12.75">
      <c r="A12" s="9" t="s">
        <v>160</v>
      </c>
      <c r="B12" s="43"/>
      <c r="C12" s="43"/>
      <c r="D12" s="43"/>
      <c r="E12" s="43"/>
      <c r="F12" s="43"/>
      <c r="G12" s="43"/>
      <c r="H12" s="43"/>
      <c r="I12" s="12"/>
      <c r="J12" s="12"/>
      <c r="K12" s="12"/>
      <c r="L12" s="12"/>
      <c r="M12" s="12"/>
      <c r="N12" s="12"/>
      <c r="O12" s="12"/>
      <c r="P12" s="12"/>
      <c r="Q12" s="12"/>
    </row>
    <row r="13" spans="2:17" s="9" customFormat="1" ht="13.5" thickBot="1">
      <c r="B13" s="43"/>
      <c r="C13" s="43"/>
      <c r="D13" s="43"/>
      <c r="E13" s="43"/>
      <c r="F13" s="43"/>
      <c r="G13" s="43"/>
      <c r="H13" s="43"/>
      <c r="I13" s="12"/>
      <c r="J13" s="12"/>
      <c r="K13" s="12"/>
      <c r="L13" s="12"/>
      <c r="M13" s="12"/>
      <c r="N13" s="12"/>
      <c r="O13" s="12"/>
      <c r="P13" s="12"/>
      <c r="Q13" s="12"/>
    </row>
    <row r="14" spans="1:19" s="16" customFormat="1" ht="13.5" thickBot="1">
      <c r="A14" s="31" t="s">
        <v>25</v>
      </c>
      <c r="B14" s="151" t="s">
        <v>168</v>
      </c>
      <c r="C14" s="156" t="s">
        <v>169</v>
      </c>
      <c r="D14" s="153" t="s">
        <v>166</v>
      </c>
      <c r="E14" s="165">
        <v>44378</v>
      </c>
      <c r="F14" s="146">
        <v>44013</v>
      </c>
      <c r="G14" s="146">
        <v>43647</v>
      </c>
      <c r="H14" s="146">
        <v>43282</v>
      </c>
      <c r="I14" s="32">
        <v>42917</v>
      </c>
      <c r="J14" s="32">
        <v>42552</v>
      </c>
      <c r="K14" s="32">
        <v>42186</v>
      </c>
      <c r="L14" s="32">
        <v>41821</v>
      </c>
      <c r="M14" s="32">
        <v>41456</v>
      </c>
      <c r="N14" s="32">
        <v>41091</v>
      </c>
      <c r="O14" s="32">
        <v>40725</v>
      </c>
      <c r="P14" s="32">
        <v>40360</v>
      </c>
      <c r="Q14" s="32">
        <v>39995</v>
      </c>
      <c r="R14" s="32">
        <v>39630</v>
      </c>
      <c r="S14" s="33">
        <v>39264</v>
      </c>
    </row>
    <row r="15" spans="1:19" ht="12.75">
      <c r="A15" s="27" t="s">
        <v>7</v>
      </c>
      <c r="B15" s="34"/>
      <c r="C15" s="59">
        <f>E15-'[1]Belgium'!E15</f>
        <v>-10490</v>
      </c>
      <c r="D15" s="13">
        <f>F15-'[1]Belgium'!F15</f>
        <v>-662</v>
      </c>
      <c r="E15" s="166">
        <v>3300</v>
      </c>
      <c r="F15" s="13">
        <v>0</v>
      </c>
      <c r="G15" s="8">
        <v>3127</v>
      </c>
      <c r="H15" s="13">
        <v>140</v>
      </c>
      <c r="I15" s="142">
        <v>150</v>
      </c>
      <c r="J15" s="13">
        <v>522</v>
      </c>
      <c r="K15" s="13">
        <v>352</v>
      </c>
      <c r="L15" s="13">
        <v>995</v>
      </c>
      <c r="M15" s="13">
        <v>595</v>
      </c>
      <c r="N15" s="13">
        <v>132</v>
      </c>
      <c r="O15" s="13">
        <v>6300</v>
      </c>
      <c r="P15" s="13">
        <v>3700</v>
      </c>
      <c r="Q15" s="13">
        <v>0</v>
      </c>
      <c r="R15" s="13">
        <v>41000</v>
      </c>
      <c r="S15" s="36">
        <v>14400</v>
      </c>
    </row>
    <row r="16" spans="1:19" ht="12.75">
      <c r="A16" s="27" t="s">
        <v>103</v>
      </c>
      <c r="B16" s="34"/>
      <c r="C16" s="59">
        <f>E16-'[1]Belgium'!E16</f>
        <v>0</v>
      </c>
      <c r="D16" s="13">
        <f>F16-'[1]Belgium'!F16</f>
        <v>0</v>
      </c>
      <c r="E16" s="166">
        <v>0</v>
      </c>
      <c r="F16" s="13">
        <v>0</v>
      </c>
      <c r="G16" s="8">
        <v>0</v>
      </c>
      <c r="H16" s="13">
        <v>0</v>
      </c>
      <c r="I16" s="14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36">
        <v>0</v>
      </c>
    </row>
    <row r="17" spans="1:19" ht="13.5" thickBot="1">
      <c r="A17" s="37" t="s">
        <v>6</v>
      </c>
      <c r="B17" s="35"/>
      <c r="C17" s="60">
        <f>E17-'[1]Belgium'!E17</f>
        <v>0</v>
      </c>
      <c r="D17" s="15">
        <f>F17-'[1]Belgium'!F17</f>
        <v>0</v>
      </c>
      <c r="E17" s="167">
        <v>0</v>
      </c>
      <c r="F17" s="15">
        <v>0</v>
      </c>
      <c r="G17" s="15">
        <v>0</v>
      </c>
      <c r="H17" s="15">
        <v>0</v>
      </c>
      <c r="I17" s="144">
        <v>0</v>
      </c>
      <c r="J17" s="15">
        <v>0</v>
      </c>
      <c r="K17" s="15">
        <v>66</v>
      </c>
      <c r="L17" s="15">
        <v>0</v>
      </c>
      <c r="M17" s="15">
        <v>0</v>
      </c>
      <c r="N17" s="15">
        <v>0</v>
      </c>
      <c r="O17" s="15">
        <v>0</v>
      </c>
      <c r="P17" s="15"/>
      <c r="Q17" s="15">
        <v>0</v>
      </c>
      <c r="R17" s="15">
        <v>0</v>
      </c>
      <c r="S17" s="38">
        <v>500</v>
      </c>
    </row>
    <row r="18" spans="1:19" ht="13.5" thickBot="1">
      <c r="A18" s="39" t="s">
        <v>23</v>
      </c>
      <c r="B18" s="40"/>
      <c r="C18" s="61">
        <f>E18-'[1]Belgium'!E18</f>
        <v>3300</v>
      </c>
      <c r="D18" s="41">
        <f>F18-'[1]Belgium'!F18</f>
        <v>-153</v>
      </c>
      <c r="E18" s="164">
        <f>SUM(E15:E17)</f>
        <v>3300</v>
      </c>
      <c r="F18" s="41">
        <f>SUM(F15:F17)</f>
        <v>0</v>
      </c>
      <c r="G18" s="41">
        <f>SUM(G15:G17)</f>
        <v>3127</v>
      </c>
      <c r="H18" s="41">
        <v>140</v>
      </c>
      <c r="I18" s="41">
        <f>SUM(I15:I17)</f>
        <v>150</v>
      </c>
      <c r="J18" s="41">
        <f>SUM(J15:J17)</f>
        <v>522</v>
      </c>
      <c r="K18" s="41">
        <v>418</v>
      </c>
      <c r="L18" s="41">
        <f>SUM(L15:L17)</f>
        <v>995</v>
      </c>
      <c r="M18" s="41">
        <f>SUM(M15:M17)</f>
        <v>595</v>
      </c>
      <c r="N18" s="41">
        <f aca="true" t="shared" si="1" ref="N18:S18">SUM(N15:N17)</f>
        <v>132</v>
      </c>
      <c r="O18" s="41">
        <f t="shared" si="1"/>
        <v>6300</v>
      </c>
      <c r="P18" s="41">
        <f t="shared" si="1"/>
        <v>3700</v>
      </c>
      <c r="Q18" s="41">
        <f t="shared" si="1"/>
        <v>0</v>
      </c>
      <c r="R18" s="41">
        <f t="shared" si="1"/>
        <v>41000</v>
      </c>
      <c r="S18" s="42">
        <f t="shared" si="1"/>
        <v>14900</v>
      </c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5"/>
      <c r="S27" s="1"/>
      <c r="T27" s="1"/>
    </row>
    <row r="28" spans="18:20" ht="18">
      <c r="R28" s="5"/>
      <c r="S28" s="1"/>
      <c r="T28" s="1"/>
    </row>
    <row r="29" spans="18:20" ht="18">
      <c r="R29" s="5"/>
      <c r="S29" s="1"/>
      <c r="T29" s="1"/>
    </row>
    <row r="30" spans="18:20" ht="18">
      <c r="R30" s="5"/>
      <c r="S30" s="1"/>
      <c r="T30" s="1"/>
    </row>
    <row r="31" spans="18:20" ht="18">
      <c r="R31" s="5"/>
      <c r="S31" s="1"/>
      <c r="T31" s="1"/>
    </row>
    <row r="32" spans="18:20" ht="18">
      <c r="R32" s="5"/>
      <c r="S32" s="1"/>
      <c r="T32" s="1"/>
    </row>
    <row r="33" spans="18:20" ht="18">
      <c r="R33" s="5"/>
      <c r="S33" s="1"/>
      <c r="T33" s="1"/>
    </row>
    <row r="34" spans="18:20" ht="18">
      <c r="R34" s="5"/>
      <c r="S34" s="1"/>
      <c r="T34" s="1"/>
    </row>
    <row r="35" spans="18:20" ht="18">
      <c r="R35" s="6"/>
      <c r="S35" s="1"/>
      <c r="T35" s="1"/>
    </row>
    <row r="36" spans="18:20" ht="18">
      <c r="R36" s="7"/>
      <c r="S36" s="2"/>
      <c r="T36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E25" sqref="E25"/>
    </sheetView>
  </sheetViews>
  <sheetFormatPr defaultColWidth="8.8515625" defaultRowHeight="12.75"/>
  <cols>
    <col min="1" max="1" width="20.00390625" style="0" customWidth="1"/>
    <col min="2" max="2" width="10.7109375" style="0" customWidth="1"/>
    <col min="3" max="3" width="11.28125" style="104" bestFit="1" customWidth="1"/>
    <col min="4" max="4" width="11.28125" style="105" bestFit="1" customWidth="1"/>
    <col min="5" max="8" width="11.28125" style="105" customWidth="1"/>
    <col min="9" max="9" width="10.140625" style="105" bestFit="1" customWidth="1"/>
    <col min="10" max="17" width="10.140625" style="12" bestFit="1" customWidth="1"/>
    <col min="18" max="19" width="10.140625" style="0" bestFit="1" customWidth="1"/>
  </cols>
  <sheetData>
    <row r="1" spans="1:19" s="16" customFormat="1" ht="13.5" thickBot="1">
      <c r="A1" s="31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s="16" customFormat="1" ht="12.75">
      <c r="A2" s="53" t="s">
        <v>11</v>
      </c>
      <c r="B2" s="147"/>
      <c r="C2" s="150">
        <f>E2-'[1]Czech Republic'!E2</f>
        <v>-1414</v>
      </c>
      <c r="D2" s="154">
        <f>F2-'[1]Czech Republic'!F2</f>
        <v>-666</v>
      </c>
      <c r="E2" s="169">
        <v>0</v>
      </c>
      <c r="F2" s="12">
        <v>0</v>
      </c>
      <c r="G2" s="154">
        <v>0</v>
      </c>
      <c r="H2" s="11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9"/>
    </row>
    <row r="3" spans="1:19" ht="12.75">
      <c r="A3" s="27" t="s">
        <v>9</v>
      </c>
      <c r="B3" s="34"/>
      <c r="C3" s="110">
        <f>E3-'[1]Czech Republic'!E3</f>
        <v>-564</v>
      </c>
      <c r="D3" s="111">
        <f>F3-'[1]Czech Republic'!F3</f>
        <v>-379</v>
      </c>
      <c r="E3" s="169">
        <v>0</v>
      </c>
      <c r="F3" s="111">
        <v>0</v>
      </c>
      <c r="G3" s="111">
        <v>0</v>
      </c>
      <c r="H3" s="111"/>
      <c r="I3" s="111"/>
      <c r="J3" s="13"/>
      <c r="K3" s="13"/>
      <c r="L3" s="13"/>
      <c r="M3" s="13"/>
      <c r="N3" s="13"/>
      <c r="O3" s="13"/>
      <c r="P3" s="13"/>
      <c r="Q3" s="13"/>
      <c r="R3" s="13"/>
      <c r="S3" s="36"/>
    </row>
    <row r="4" spans="1:19" ht="12.75">
      <c r="A4" s="27" t="s">
        <v>14</v>
      </c>
      <c r="B4" s="34"/>
      <c r="C4" s="110">
        <f>E4-'[1]Czech Republic'!E4</f>
        <v>0</v>
      </c>
      <c r="D4" s="111">
        <f>F4-'[1]Czech Republic'!F4</f>
        <v>0</v>
      </c>
      <c r="E4" s="169">
        <v>0</v>
      </c>
      <c r="F4" s="111">
        <v>0</v>
      </c>
      <c r="G4" s="111">
        <v>140</v>
      </c>
      <c r="H4" s="111"/>
      <c r="I4" s="111"/>
      <c r="J4" s="13"/>
      <c r="K4" s="13"/>
      <c r="L4" s="13"/>
      <c r="M4" s="13"/>
      <c r="N4" s="13"/>
      <c r="O4" s="13"/>
      <c r="P4" s="13"/>
      <c r="Q4" s="13"/>
      <c r="R4" s="13"/>
      <c r="S4" s="36"/>
    </row>
    <row r="5" spans="1:19" ht="12.75">
      <c r="A5" s="27" t="s">
        <v>3</v>
      </c>
      <c r="B5" s="34"/>
      <c r="C5" s="110">
        <f>E5-'[1]Czech Republic'!E5</f>
        <v>-2687</v>
      </c>
      <c r="D5" s="111">
        <f>F5-'[1]Czech Republic'!F5</f>
        <v>-2725</v>
      </c>
      <c r="E5" s="169">
        <v>0</v>
      </c>
      <c r="F5" s="111">
        <v>0</v>
      </c>
      <c r="G5" s="111">
        <v>2972</v>
      </c>
      <c r="H5" s="111"/>
      <c r="I5" s="111"/>
      <c r="J5" s="13"/>
      <c r="K5" s="13"/>
      <c r="L5" s="13"/>
      <c r="M5" s="13"/>
      <c r="N5" s="13"/>
      <c r="O5" s="13"/>
      <c r="P5" s="13"/>
      <c r="Q5" s="13"/>
      <c r="R5" s="13"/>
      <c r="S5" s="36"/>
    </row>
    <row r="6" spans="1:19" ht="12.75">
      <c r="A6" s="27" t="s">
        <v>10</v>
      </c>
      <c r="B6" s="34"/>
      <c r="C6" s="110">
        <f>E6-'[1]Czech Republic'!E6</f>
        <v>-931</v>
      </c>
      <c r="D6" s="111">
        <f>F6-'[1]Czech Republic'!F6</f>
        <v>-268</v>
      </c>
      <c r="E6" s="169">
        <v>0</v>
      </c>
      <c r="F6" s="111">
        <v>0</v>
      </c>
      <c r="G6" s="111">
        <v>1023</v>
      </c>
      <c r="H6" s="111"/>
      <c r="I6" s="111"/>
      <c r="J6" s="13"/>
      <c r="K6" s="13"/>
      <c r="L6" s="13"/>
      <c r="M6" s="13"/>
      <c r="N6" s="13"/>
      <c r="O6" s="13"/>
      <c r="P6" s="13"/>
      <c r="Q6" s="13"/>
      <c r="R6" s="13"/>
      <c r="S6" s="36"/>
    </row>
    <row r="7" spans="1:19" ht="12.75">
      <c r="A7" s="27" t="s">
        <v>27</v>
      </c>
      <c r="B7" s="34"/>
      <c r="C7" s="110">
        <f>E7-'[1]Czech Republic'!E7</f>
        <v>-1050</v>
      </c>
      <c r="D7" s="111">
        <f>F7-'[1]Czech Republic'!F7</f>
        <v>-25</v>
      </c>
      <c r="E7" s="169">
        <v>0</v>
      </c>
      <c r="F7" s="111">
        <v>0</v>
      </c>
      <c r="G7" s="111">
        <v>307</v>
      </c>
      <c r="H7" s="111"/>
      <c r="I7" s="111"/>
      <c r="J7" s="13"/>
      <c r="K7" s="13"/>
      <c r="L7" s="13"/>
      <c r="M7" s="13"/>
      <c r="N7" s="13"/>
      <c r="O7" s="13"/>
      <c r="P7" s="13"/>
      <c r="Q7" s="13"/>
      <c r="R7" s="13"/>
      <c r="S7" s="36"/>
    </row>
    <row r="8" spans="1:19" ht="12.75">
      <c r="A8" s="27" t="s">
        <v>19</v>
      </c>
      <c r="B8" s="34"/>
      <c r="C8" s="110">
        <f>E8-'[1]Czech Republic'!E8</f>
        <v>0</v>
      </c>
      <c r="D8" s="111">
        <f>F8-'[1]Czech Republic'!F8</f>
        <v>-177</v>
      </c>
      <c r="E8" s="169">
        <v>0</v>
      </c>
      <c r="F8" s="111">
        <v>0</v>
      </c>
      <c r="G8" s="111">
        <v>67</v>
      </c>
      <c r="H8" s="111"/>
      <c r="I8" s="111"/>
      <c r="J8" s="13"/>
      <c r="K8" s="13"/>
      <c r="L8" s="13"/>
      <c r="M8" s="13"/>
      <c r="N8" s="13"/>
      <c r="O8" s="13"/>
      <c r="P8" s="13"/>
      <c r="Q8" s="13"/>
      <c r="R8" s="13"/>
      <c r="S8" s="36"/>
    </row>
    <row r="9" spans="1:19" ht="12.75">
      <c r="A9" s="53" t="s">
        <v>91</v>
      </c>
      <c r="B9" s="34"/>
      <c r="C9" s="110">
        <f>E9-'[1]Czech Republic'!E9</f>
        <v>-319</v>
      </c>
      <c r="D9" s="111">
        <f>F9-'[1]Czech Republic'!F9</f>
        <v>0</v>
      </c>
      <c r="E9" s="169">
        <v>0</v>
      </c>
      <c r="F9" s="111">
        <v>0</v>
      </c>
      <c r="G9" s="111">
        <v>136</v>
      </c>
      <c r="H9" s="111"/>
      <c r="I9" s="111"/>
      <c r="J9" s="13"/>
      <c r="K9" s="13"/>
      <c r="L9" s="13"/>
      <c r="M9" s="13"/>
      <c r="N9" s="13"/>
      <c r="O9" s="13"/>
      <c r="P9" s="13"/>
      <c r="Q9" s="13"/>
      <c r="R9" s="13"/>
      <c r="S9" s="36"/>
    </row>
    <row r="10" spans="1:19" ht="12.75">
      <c r="A10" s="27" t="s">
        <v>35</v>
      </c>
      <c r="B10" s="34"/>
      <c r="C10" s="110">
        <f>E10-'[1]Czech Republic'!E10</f>
        <v>0</v>
      </c>
      <c r="D10" s="111">
        <f>F10-'[1]Czech Republic'!F10</f>
        <v>0</v>
      </c>
      <c r="E10" s="169">
        <v>0</v>
      </c>
      <c r="F10" s="111">
        <v>0</v>
      </c>
      <c r="G10" s="111">
        <v>0</v>
      </c>
      <c r="H10" s="111"/>
      <c r="I10" s="111"/>
      <c r="J10" s="13"/>
      <c r="K10" s="13"/>
      <c r="L10" s="13"/>
      <c r="M10" s="13"/>
      <c r="N10" s="13"/>
      <c r="O10" s="13"/>
      <c r="P10" s="13"/>
      <c r="Q10" s="13"/>
      <c r="R10" s="13"/>
      <c r="S10" s="36"/>
    </row>
    <row r="11" spans="1:19" ht="13.5" thickBot="1">
      <c r="A11" s="28" t="s">
        <v>60</v>
      </c>
      <c r="B11" s="34"/>
      <c r="C11" s="110">
        <f>E11-'[1]Czech Republic'!E11</f>
        <v>-768</v>
      </c>
      <c r="D11" s="111">
        <f>F11-'[1]Czech Republic'!F11</f>
        <v>-390</v>
      </c>
      <c r="E11" s="169">
        <v>0</v>
      </c>
      <c r="F11" s="111">
        <v>0</v>
      </c>
      <c r="G11" s="111">
        <v>884</v>
      </c>
      <c r="H11" s="111"/>
      <c r="I11" s="170"/>
      <c r="J11" s="101"/>
      <c r="K11" s="101"/>
      <c r="L11" s="101"/>
      <c r="M11" s="101"/>
      <c r="N11" s="101"/>
      <c r="O11" s="101"/>
      <c r="P11" s="101"/>
      <c r="Q11" s="101"/>
      <c r="R11" s="13"/>
      <c r="S11" s="36"/>
    </row>
    <row r="12" spans="1:19" ht="13.5" thickBot="1">
      <c r="A12" s="171" t="s">
        <v>23</v>
      </c>
      <c r="B12" s="172"/>
      <c r="C12" s="173">
        <f>E12-'[1]Czech Republic'!E12</f>
        <v>-7733</v>
      </c>
      <c r="D12" s="174">
        <f>F12-'[1]Czech Republic'!F12</f>
        <v>-4630</v>
      </c>
      <c r="E12" s="175">
        <v>0</v>
      </c>
      <c r="F12" s="174">
        <f>SUM(F3:F11)</f>
        <v>0</v>
      </c>
      <c r="G12" s="174">
        <f>SUM(G3:G11)</f>
        <v>5529</v>
      </c>
      <c r="H12" s="174"/>
      <c r="I12" s="174"/>
      <c r="J12" s="114"/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f>SUM(P3:P11)</f>
        <v>0</v>
      </c>
      <c r="Q12" s="114">
        <f>SUM(Q3:Q11)</f>
        <v>0</v>
      </c>
      <c r="R12" s="114">
        <f>SUM(R3:R11)</f>
        <v>0</v>
      </c>
      <c r="S12" s="176">
        <f>SUM(S3:S11)</f>
        <v>0</v>
      </c>
    </row>
    <row r="13" spans="2:17" s="9" customFormat="1" ht="12.75">
      <c r="B13" s="43"/>
      <c r="C13" s="103"/>
      <c r="D13" s="103"/>
      <c r="E13" s="103"/>
      <c r="F13" s="103"/>
      <c r="G13" s="103"/>
      <c r="H13" s="103"/>
      <c r="I13" s="103"/>
      <c r="J13" s="12"/>
      <c r="K13" s="12"/>
      <c r="L13" s="12"/>
      <c r="M13" s="12"/>
      <c r="N13" s="12"/>
      <c r="O13" s="12"/>
      <c r="P13" s="12"/>
      <c r="Q13" s="12"/>
    </row>
    <row r="14" ht="13.5" thickBot="1"/>
    <row r="15" spans="1:19" ht="13.5" thickBot="1">
      <c r="A15" s="63" t="s">
        <v>25</v>
      </c>
      <c r="B15" s="151" t="s">
        <v>168</v>
      </c>
      <c r="C15" s="156" t="s">
        <v>169</v>
      </c>
      <c r="D15" s="153" t="s">
        <v>166</v>
      </c>
      <c r="E15" s="165">
        <v>44378</v>
      </c>
      <c r="F15" s="146">
        <v>44013</v>
      </c>
      <c r="G15" s="146">
        <v>43647</v>
      </c>
      <c r="H15" s="146">
        <v>43282</v>
      </c>
      <c r="I15" s="32">
        <v>42917</v>
      </c>
      <c r="J15" s="32">
        <v>42552</v>
      </c>
      <c r="K15" s="32">
        <v>42186</v>
      </c>
      <c r="L15" s="32">
        <v>41821</v>
      </c>
      <c r="M15" s="32">
        <v>41456</v>
      </c>
      <c r="N15" s="32">
        <v>41091</v>
      </c>
      <c r="O15" s="32">
        <v>40725</v>
      </c>
      <c r="P15" s="32">
        <v>40360</v>
      </c>
      <c r="Q15" s="32">
        <v>39995</v>
      </c>
      <c r="R15" s="32">
        <v>39630</v>
      </c>
      <c r="S15" s="33">
        <v>39264</v>
      </c>
    </row>
    <row r="16" spans="1:19" ht="12.75">
      <c r="A16" s="65" t="s">
        <v>7</v>
      </c>
      <c r="B16" s="66"/>
      <c r="C16" s="92">
        <f>E16-'[1]Czech Republic'!E16</f>
        <v>0</v>
      </c>
      <c r="D16" s="88">
        <f>F16-'[1]Czech Republic'!F16</f>
        <v>0</v>
      </c>
      <c r="E16" s="169">
        <v>0</v>
      </c>
      <c r="F16" s="88">
        <v>0</v>
      </c>
      <c r="G16" s="88">
        <v>0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90"/>
    </row>
    <row r="17" spans="1:19" ht="12.75">
      <c r="A17" s="65" t="s">
        <v>43</v>
      </c>
      <c r="B17" s="66"/>
      <c r="C17" s="92">
        <f>E17-'[1]Czech Republic'!E17</f>
        <v>0</v>
      </c>
      <c r="D17" s="88">
        <f>F17-'[1]Czech Republic'!F17</f>
        <v>0</v>
      </c>
      <c r="E17" s="169">
        <v>0</v>
      </c>
      <c r="F17" s="88">
        <v>0</v>
      </c>
      <c r="G17" s="88">
        <v>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90"/>
    </row>
    <row r="18" spans="1:20" ht="13.5" thickBot="1">
      <c r="A18" s="65" t="s">
        <v>6</v>
      </c>
      <c r="B18" s="66"/>
      <c r="C18" s="92">
        <f>E18-'[1]Czech Republic'!E18</f>
        <v>-2</v>
      </c>
      <c r="D18" s="88">
        <f>F18-'[1]Czech Republic'!F18</f>
        <v>0</v>
      </c>
      <c r="E18" s="169">
        <v>0</v>
      </c>
      <c r="F18" s="88">
        <v>0</v>
      </c>
      <c r="G18" s="88">
        <v>0</v>
      </c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90"/>
      <c r="T18" s="1"/>
    </row>
    <row r="19" spans="1:20" ht="13.5" thickBot="1">
      <c r="A19" s="63" t="s">
        <v>94</v>
      </c>
      <c r="B19" s="72"/>
      <c r="C19" s="109">
        <f>E19-'[1]Czech Republic'!E19</f>
        <v>0</v>
      </c>
      <c r="D19" s="106">
        <f>F19-'[1]Czech Republic'!F19</f>
        <v>0</v>
      </c>
      <c r="E19" s="175">
        <v>0</v>
      </c>
      <c r="F19" s="106">
        <v>0</v>
      </c>
      <c r="G19" s="106">
        <v>0</v>
      </c>
      <c r="H19" s="106"/>
      <c r="I19" s="106"/>
      <c r="J19" s="106"/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f>SUM(P16:P18)</f>
        <v>0</v>
      </c>
      <c r="Q19" s="106">
        <f>SUM(Q16:Q18)</f>
        <v>0</v>
      </c>
      <c r="R19" s="107">
        <f>SUM(R16:R18)</f>
        <v>0</v>
      </c>
      <c r="S19" s="108">
        <f>SUM(S16:S18)</f>
        <v>0</v>
      </c>
      <c r="T19" s="1"/>
    </row>
    <row r="20" spans="18:20" ht="18">
      <c r="R20" s="5"/>
      <c r="S20" s="1"/>
      <c r="T20" s="1"/>
    </row>
    <row r="21" spans="1:20" ht="18">
      <c r="A21" s="136"/>
      <c r="R21" s="5"/>
      <c r="S21" s="1"/>
      <c r="T21" s="1"/>
    </row>
    <row r="22" spans="18:20" ht="18">
      <c r="R22" s="5"/>
      <c r="S22" s="1"/>
      <c r="T22" s="1"/>
    </row>
    <row r="23" spans="18:20" ht="18">
      <c r="R23" s="5"/>
      <c r="S23" s="1"/>
      <c r="T23" s="1"/>
    </row>
    <row r="24" spans="18:20" ht="18">
      <c r="R24" s="5"/>
      <c r="S24" s="1"/>
      <c r="T24" s="1"/>
    </row>
    <row r="25" spans="18:20" ht="18">
      <c r="R25" s="5"/>
      <c r="S25" s="1"/>
      <c r="T25" s="1"/>
    </row>
    <row r="26" spans="18:20" ht="18">
      <c r="R26" s="5"/>
      <c r="S26" s="1"/>
      <c r="T26" s="1"/>
    </row>
    <row r="27" spans="18:20" ht="18">
      <c r="R27" s="6"/>
      <c r="S27" s="1"/>
      <c r="T27" s="1"/>
    </row>
    <row r="28" spans="18:20" ht="18">
      <c r="R28" s="7"/>
      <c r="S28" s="2"/>
      <c r="T28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PageLayoutView="0" workbookViewId="0" topLeftCell="A1">
      <selection activeCell="K37" sqref="K37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17" width="10.140625" style="9" bestFit="1" customWidth="1"/>
    <col min="18" max="19" width="10.140625" style="0" bestFit="1" customWidth="1"/>
  </cols>
  <sheetData>
    <row r="1" spans="1:19" ht="13.5" thickBot="1">
      <c r="A1" s="52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32">
        <v>40360</v>
      </c>
      <c r="Q1" s="32">
        <v>39995</v>
      </c>
      <c r="R1" s="32">
        <v>39630</v>
      </c>
      <c r="S1" s="33">
        <v>39264</v>
      </c>
    </row>
    <row r="2" spans="1:19" ht="12.75">
      <c r="A2" s="53" t="s">
        <v>4</v>
      </c>
      <c r="B2" s="57"/>
      <c r="C2" s="94">
        <f>E2-'[1]Denmark'!E2</f>
        <v>0</v>
      </c>
      <c r="D2" s="83">
        <f>F2-'[1]Denmark'!F2</f>
        <v>0</v>
      </c>
      <c r="E2" s="163">
        <v>0</v>
      </c>
      <c r="F2" s="83">
        <v>0</v>
      </c>
      <c r="G2" s="83"/>
      <c r="H2" s="83"/>
      <c r="I2" s="83"/>
      <c r="J2" s="83">
        <v>0</v>
      </c>
      <c r="K2" s="83"/>
      <c r="L2" s="83"/>
      <c r="M2" s="83"/>
      <c r="N2" s="83"/>
      <c r="O2" s="83"/>
      <c r="P2" s="83"/>
      <c r="Q2" s="83"/>
      <c r="R2" s="51"/>
      <c r="S2" s="74"/>
    </row>
    <row r="3" spans="1:19" ht="12.75">
      <c r="A3" s="53" t="s">
        <v>100</v>
      </c>
      <c r="B3" s="57"/>
      <c r="C3" s="94">
        <f>E3-'[1]Denmark'!E3</f>
        <v>0</v>
      </c>
      <c r="D3" s="83">
        <f>F3-'[1]Denmark'!F3</f>
        <v>0</v>
      </c>
      <c r="E3" s="163">
        <v>0</v>
      </c>
      <c r="F3" s="83">
        <v>0</v>
      </c>
      <c r="G3" s="83"/>
      <c r="H3" s="83"/>
      <c r="I3" s="83"/>
      <c r="J3" s="83">
        <v>0</v>
      </c>
      <c r="K3" s="83"/>
      <c r="L3" s="83"/>
      <c r="M3" s="83"/>
      <c r="N3" s="83"/>
      <c r="O3" s="83"/>
      <c r="P3" s="83"/>
      <c r="Q3" s="83"/>
      <c r="R3" s="51"/>
      <c r="S3" s="74"/>
    </row>
    <row r="4" spans="1:19" ht="12.75">
      <c r="A4" s="53" t="s">
        <v>5</v>
      </c>
      <c r="B4" s="57"/>
      <c r="C4" s="94">
        <f>E4-'[1]Denmark'!E4</f>
        <v>0</v>
      </c>
      <c r="D4" s="83">
        <f>F4-'[1]Denmark'!F4</f>
        <v>0</v>
      </c>
      <c r="E4" s="163">
        <v>0</v>
      </c>
      <c r="F4" s="83">
        <v>0</v>
      </c>
      <c r="G4" s="83"/>
      <c r="H4" s="83"/>
      <c r="I4" s="83"/>
      <c r="J4" s="83">
        <v>0</v>
      </c>
      <c r="K4" s="83"/>
      <c r="L4" s="83"/>
      <c r="M4" s="83"/>
      <c r="N4" s="83"/>
      <c r="O4" s="83"/>
      <c r="P4" s="83"/>
      <c r="Q4" s="83"/>
      <c r="R4" s="51"/>
      <c r="S4" s="74"/>
    </row>
    <row r="5" spans="1:19" ht="12.75">
      <c r="A5" s="53" t="s">
        <v>2</v>
      </c>
      <c r="B5" s="57"/>
      <c r="C5" s="94">
        <f>E5-'[1]Denmark'!E5</f>
        <v>0</v>
      </c>
      <c r="D5" s="83">
        <f>F5-'[1]Denmark'!F5</f>
        <v>0</v>
      </c>
      <c r="E5" s="163">
        <v>0</v>
      </c>
      <c r="F5" s="83">
        <v>0</v>
      </c>
      <c r="G5" s="83">
        <v>0</v>
      </c>
      <c r="H5" s="83"/>
      <c r="I5" s="83"/>
      <c r="J5" s="83">
        <v>0</v>
      </c>
      <c r="K5" s="83"/>
      <c r="L5" s="83"/>
      <c r="M5" s="83"/>
      <c r="N5" s="83"/>
      <c r="O5" s="83"/>
      <c r="P5" s="83"/>
      <c r="Q5" s="83"/>
      <c r="R5" s="51"/>
      <c r="S5" s="74"/>
    </row>
    <row r="6" spans="1:19" ht="12.75">
      <c r="A6" s="53" t="s">
        <v>12</v>
      </c>
      <c r="B6" s="57"/>
      <c r="C6" s="94">
        <f>E6-'[1]Denmark'!E6</f>
        <v>0</v>
      </c>
      <c r="D6" s="83">
        <f>F6-'[1]Denmark'!F6</f>
        <v>0</v>
      </c>
      <c r="E6" s="163">
        <v>0</v>
      </c>
      <c r="F6" s="83">
        <v>0</v>
      </c>
      <c r="G6" s="83"/>
      <c r="H6" s="83"/>
      <c r="I6" s="83"/>
      <c r="J6" s="83">
        <v>0</v>
      </c>
      <c r="K6" s="83"/>
      <c r="L6" s="83"/>
      <c r="M6" s="83"/>
      <c r="N6" s="83"/>
      <c r="O6" s="83"/>
      <c r="P6" s="83"/>
      <c r="Q6" s="83"/>
      <c r="R6" s="51"/>
      <c r="S6" s="74"/>
    </row>
    <row r="7" spans="1:19" ht="12.75">
      <c r="A7" s="53" t="s">
        <v>9</v>
      </c>
      <c r="B7" s="57"/>
      <c r="C7" s="94">
        <f>E7-'[1]Denmark'!E7</f>
        <v>0</v>
      </c>
      <c r="D7" s="83">
        <f>F7-'[1]Denmark'!F7</f>
        <v>0</v>
      </c>
      <c r="E7" s="163">
        <v>0</v>
      </c>
      <c r="F7" s="83">
        <v>0</v>
      </c>
      <c r="G7" s="83">
        <v>15</v>
      </c>
      <c r="H7" s="83"/>
      <c r="I7" s="83"/>
      <c r="J7" s="83">
        <v>0</v>
      </c>
      <c r="K7" s="83"/>
      <c r="L7" s="83"/>
      <c r="M7" s="83"/>
      <c r="N7" s="83"/>
      <c r="O7" s="83"/>
      <c r="P7" s="83"/>
      <c r="Q7" s="83"/>
      <c r="R7" s="51"/>
      <c r="S7" s="74"/>
    </row>
    <row r="8" spans="1:19" ht="12.75">
      <c r="A8" s="53" t="s">
        <v>14</v>
      </c>
      <c r="B8" s="57"/>
      <c r="C8" s="94">
        <f>E8-'[1]Denmark'!E8</f>
        <v>0</v>
      </c>
      <c r="D8" s="83">
        <f>F8-'[1]Denmark'!F8</f>
        <v>0</v>
      </c>
      <c r="E8" s="163">
        <v>0</v>
      </c>
      <c r="F8" s="83">
        <v>0</v>
      </c>
      <c r="G8" s="83"/>
      <c r="H8" s="83"/>
      <c r="I8" s="83"/>
      <c r="J8" s="83">
        <v>0</v>
      </c>
      <c r="K8" s="83"/>
      <c r="L8" s="83"/>
      <c r="M8" s="83"/>
      <c r="N8" s="83"/>
      <c r="O8" s="83"/>
      <c r="P8" s="83"/>
      <c r="Q8" s="83"/>
      <c r="R8" s="51"/>
      <c r="S8" s="74"/>
    </row>
    <row r="9" spans="1:19" ht="12.75">
      <c r="A9" s="53" t="s">
        <v>15</v>
      </c>
      <c r="B9" s="57"/>
      <c r="C9" s="94">
        <f>E9-'[1]Denmark'!E9</f>
        <v>0</v>
      </c>
      <c r="D9" s="83">
        <f>F9-'[1]Denmark'!F9</f>
        <v>0</v>
      </c>
      <c r="E9" s="163">
        <v>0</v>
      </c>
      <c r="F9" s="83">
        <v>0</v>
      </c>
      <c r="G9" s="83"/>
      <c r="H9" s="83"/>
      <c r="I9" s="83"/>
      <c r="J9" s="83">
        <v>0</v>
      </c>
      <c r="K9" s="83"/>
      <c r="L9" s="83"/>
      <c r="M9" s="83"/>
      <c r="N9" s="83"/>
      <c r="O9" s="83"/>
      <c r="P9" s="83"/>
      <c r="Q9" s="83"/>
      <c r="R9" s="51"/>
      <c r="S9" s="74"/>
    </row>
    <row r="10" spans="1:20" ht="12.75">
      <c r="A10" s="53" t="s">
        <v>10</v>
      </c>
      <c r="B10" s="57"/>
      <c r="C10" s="94">
        <f>E10-'[1]Denmark'!E10</f>
        <v>0</v>
      </c>
      <c r="D10" s="83">
        <f>F10-'[1]Denmark'!F10</f>
        <v>0</v>
      </c>
      <c r="E10" s="163">
        <v>0</v>
      </c>
      <c r="F10" s="83">
        <v>0</v>
      </c>
      <c r="G10" s="83"/>
      <c r="H10" s="83"/>
      <c r="I10" s="83"/>
      <c r="J10" s="83">
        <v>0</v>
      </c>
      <c r="K10" s="83"/>
      <c r="L10" s="83"/>
      <c r="M10" s="83"/>
      <c r="N10" s="83"/>
      <c r="O10" s="83"/>
      <c r="P10" s="83"/>
      <c r="Q10" s="83"/>
      <c r="R10" s="51"/>
      <c r="S10" s="74"/>
      <c r="T10" s="1"/>
    </row>
    <row r="11" spans="1:20" ht="12.75">
      <c r="A11" s="53" t="s">
        <v>102</v>
      </c>
      <c r="B11" s="57"/>
      <c r="C11" s="94">
        <f>E11-'[1]Denmark'!E11</f>
        <v>0</v>
      </c>
      <c r="D11" s="83">
        <f>F11-'[1]Denmark'!F11</f>
        <v>0</v>
      </c>
      <c r="E11" s="163">
        <v>0</v>
      </c>
      <c r="F11" s="83">
        <v>0</v>
      </c>
      <c r="G11" s="83"/>
      <c r="H11" s="83"/>
      <c r="I11" s="83"/>
      <c r="J11" s="83">
        <v>0</v>
      </c>
      <c r="K11" s="83"/>
      <c r="L11" s="83"/>
      <c r="M11" s="83"/>
      <c r="N11" s="83"/>
      <c r="O11" s="83"/>
      <c r="P11" s="83"/>
      <c r="Q11" s="83"/>
      <c r="R11" s="51"/>
      <c r="S11" s="74"/>
      <c r="T11" s="1"/>
    </row>
    <row r="12" spans="1:20" ht="12.75">
      <c r="A12" s="53" t="s">
        <v>27</v>
      </c>
      <c r="B12" s="57"/>
      <c r="C12" s="94">
        <f>E12-'[1]Denmark'!E12</f>
        <v>0</v>
      </c>
      <c r="D12" s="83">
        <f>F12-'[1]Denmark'!F12</f>
        <v>0</v>
      </c>
      <c r="E12" s="163">
        <v>0</v>
      </c>
      <c r="F12" s="83">
        <v>0</v>
      </c>
      <c r="G12" s="83">
        <v>3</v>
      </c>
      <c r="H12" s="83"/>
      <c r="I12" s="83"/>
      <c r="J12" s="83">
        <v>0</v>
      </c>
      <c r="K12" s="83"/>
      <c r="L12" s="83"/>
      <c r="M12" s="83"/>
      <c r="N12" s="83"/>
      <c r="O12" s="83"/>
      <c r="P12" s="83"/>
      <c r="Q12" s="83"/>
      <c r="R12" s="51"/>
      <c r="S12" s="74"/>
      <c r="T12" s="1"/>
    </row>
    <row r="13" spans="1:19" ht="12.75">
      <c r="A13" s="53" t="s">
        <v>26</v>
      </c>
      <c r="B13" s="57"/>
      <c r="C13" s="94">
        <f>E13-'[1]Denmark'!E13</f>
        <v>0</v>
      </c>
      <c r="D13" s="83">
        <f>F13-'[1]Denmark'!F13</f>
        <v>0</v>
      </c>
      <c r="E13" s="163">
        <v>0</v>
      </c>
      <c r="F13" s="83">
        <v>0</v>
      </c>
      <c r="G13" s="83">
        <v>357</v>
      </c>
      <c r="H13" s="83"/>
      <c r="I13" s="83"/>
      <c r="J13" s="83">
        <v>65</v>
      </c>
      <c r="K13" s="83"/>
      <c r="L13" s="83"/>
      <c r="M13" s="83"/>
      <c r="N13" s="83"/>
      <c r="O13" s="83"/>
      <c r="P13" s="83"/>
      <c r="Q13" s="83"/>
      <c r="R13" s="51"/>
      <c r="S13" s="74"/>
    </row>
    <row r="14" spans="1:19" ht="12.75">
      <c r="A14" s="53" t="s">
        <v>101</v>
      </c>
      <c r="B14" s="57"/>
      <c r="C14" s="94">
        <f>E14-'[1]Denmark'!E14</f>
        <v>0</v>
      </c>
      <c r="D14" s="83">
        <f>F14-'[1]Denmark'!F14</f>
        <v>0</v>
      </c>
      <c r="E14" s="163">
        <v>0</v>
      </c>
      <c r="F14" s="83">
        <v>0</v>
      </c>
      <c r="G14" s="83"/>
      <c r="H14" s="83"/>
      <c r="I14" s="83"/>
      <c r="J14" s="83">
        <v>0</v>
      </c>
      <c r="K14" s="83"/>
      <c r="L14" s="83"/>
      <c r="M14" s="83"/>
      <c r="N14" s="83"/>
      <c r="O14" s="83"/>
      <c r="P14" s="83"/>
      <c r="Q14" s="83"/>
      <c r="R14" s="51"/>
      <c r="S14" s="74"/>
    </row>
    <row r="15" spans="1:19" ht="12.75">
      <c r="A15" s="53" t="s">
        <v>13</v>
      </c>
      <c r="B15" s="57"/>
      <c r="C15" s="94">
        <f>E15-'[1]Denmark'!E15</f>
        <v>0</v>
      </c>
      <c r="D15" s="83">
        <f>F15-'[1]Denmark'!F15</f>
        <v>0</v>
      </c>
      <c r="E15" s="163">
        <v>0</v>
      </c>
      <c r="F15" s="83">
        <v>0</v>
      </c>
      <c r="G15" s="83"/>
      <c r="H15" s="83"/>
      <c r="I15" s="83"/>
      <c r="J15" s="83">
        <v>0</v>
      </c>
      <c r="K15" s="83"/>
      <c r="L15" s="83"/>
      <c r="M15" s="83"/>
      <c r="N15" s="83"/>
      <c r="O15" s="83"/>
      <c r="P15" s="83"/>
      <c r="Q15" s="83"/>
      <c r="R15" s="51"/>
      <c r="S15" s="74"/>
    </row>
    <row r="16" spans="1:19" ht="12.75">
      <c r="A16" s="53" t="s">
        <v>35</v>
      </c>
      <c r="B16" s="57"/>
      <c r="C16" s="94">
        <f>E16-'[1]Denmark'!E16</f>
        <v>0</v>
      </c>
      <c r="D16" s="83">
        <f>F16-'[1]Denmark'!F16</f>
        <v>0</v>
      </c>
      <c r="E16" s="163">
        <v>0</v>
      </c>
      <c r="F16" s="83">
        <v>0</v>
      </c>
      <c r="G16" s="83"/>
      <c r="H16" s="83"/>
      <c r="I16" s="83"/>
      <c r="J16" s="83">
        <v>0</v>
      </c>
      <c r="K16" s="83"/>
      <c r="L16" s="83"/>
      <c r="M16" s="83"/>
      <c r="N16" s="83"/>
      <c r="O16" s="83"/>
      <c r="P16" s="83"/>
      <c r="Q16" s="83"/>
      <c r="R16" s="51"/>
      <c r="S16" s="74"/>
    </row>
    <row r="17" spans="1:19" ht="12.75">
      <c r="A17" s="53" t="s">
        <v>89</v>
      </c>
      <c r="B17" s="57"/>
      <c r="C17" s="94">
        <f>E17-'[1]Denmark'!E17</f>
        <v>0</v>
      </c>
      <c r="D17" s="83">
        <f>F17-'[1]Denmark'!F17</f>
        <v>0</v>
      </c>
      <c r="E17" s="163">
        <v>0</v>
      </c>
      <c r="F17" s="83">
        <v>0</v>
      </c>
      <c r="G17" s="83">
        <v>274</v>
      </c>
      <c r="H17" s="83"/>
      <c r="I17" s="83"/>
      <c r="J17" s="83">
        <v>113</v>
      </c>
      <c r="K17" s="83"/>
      <c r="L17" s="83"/>
      <c r="M17" s="83"/>
      <c r="N17" s="83"/>
      <c r="O17" s="83"/>
      <c r="P17" s="83"/>
      <c r="Q17" s="83"/>
      <c r="R17" s="51"/>
      <c r="S17" s="74"/>
    </row>
    <row r="18" spans="1:19" ht="13.5" thickBot="1">
      <c r="A18" s="54" t="s">
        <v>6</v>
      </c>
      <c r="B18" s="58"/>
      <c r="C18" s="94">
        <f>E18-'[1]Denmark'!E18</f>
        <v>0</v>
      </c>
      <c r="D18" s="83">
        <f>F18-'[1]Denmark'!F18</f>
        <v>0</v>
      </c>
      <c r="E18" s="163">
        <v>0</v>
      </c>
      <c r="F18" s="83">
        <v>0</v>
      </c>
      <c r="G18" s="83">
        <v>11</v>
      </c>
      <c r="H18" s="83"/>
      <c r="I18" s="84"/>
      <c r="J18" s="84">
        <v>0</v>
      </c>
      <c r="K18" s="84"/>
      <c r="L18" s="84"/>
      <c r="M18" s="84"/>
      <c r="N18" s="84"/>
      <c r="O18" s="84"/>
      <c r="P18" s="84"/>
      <c r="Q18" s="84"/>
      <c r="R18" s="50"/>
      <c r="S18" s="75"/>
    </row>
    <row r="19" spans="1:19" ht="13.5" thickBot="1">
      <c r="A19" s="55" t="s">
        <v>94</v>
      </c>
      <c r="B19" s="99"/>
      <c r="C19" s="80">
        <f>E19-'[1]Denmark'!E19</f>
        <v>0</v>
      </c>
      <c r="D19" s="114">
        <f>F19-'[1]Denmark'!F19</f>
        <v>0</v>
      </c>
      <c r="E19" s="168">
        <v>0</v>
      </c>
      <c r="F19" s="114">
        <f>SUM(F2:F18)</f>
        <v>0</v>
      </c>
      <c r="G19" s="114">
        <f>SUM(G2:G18)</f>
        <v>660</v>
      </c>
      <c r="H19" s="114">
        <v>0</v>
      </c>
      <c r="I19" s="114"/>
      <c r="J19" s="114">
        <f>SUM(J2:J18)</f>
        <v>178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f>SUM(P2:P18)</f>
        <v>0</v>
      </c>
      <c r="Q19" s="114">
        <f>SUM(Q2:Q18)</f>
        <v>0</v>
      </c>
      <c r="R19" s="56">
        <f>SUM(R2:R18)</f>
        <v>0</v>
      </c>
      <c r="S19" s="42">
        <f>SUM(S2:S18)</f>
        <v>0</v>
      </c>
    </row>
    <row r="21" spans="2:19" ht="13.5" thickBot="1">
      <c r="B21" s="3"/>
      <c r="C21" s="3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3"/>
      <c r="S21" s="3"/>
    </row>
    <row r="22" spans="1:19" s="64" customFormat="1" ht="13.5" thickBot="1">
      <c r="A22" s="63" t="s">
        <v>123</v>
      </c>
      <c r="B22" s="151" t="s">
        <v>168</v>
      </c>
      <c r="C22" s="156" t="s">
        <v>169</v>
      </c>
      <c r="D22" s="153" t="s">
        <v>166</v>
      </c>
      <c r="E22" s="165">
        <v>44378</v>
      </c>
      <c r="F22" s="146">
        <v>44013</v>
      </c>
      <c r="G22" s="146">
        <v>43647</v>
      </c>
      <c r="H22" s="146">
        <v>43282</v>
      </c>
      <c r="I22" s="32">
        <v>42917</v>
      </c>
      <c r="J22" s="32">
        <v>42552</v>
      </c>
      <c r="K22" s="32">
        <v>42186</v>
      </c>
      <c r="L22" s="32">
        <v>41821</v>
      </c>
      <c r="M22" s="32">
        <v>41456</v>
      </c>
      <c r="N22" s="32">
        <v>41091</v>
      </c>
      <c r="O22" s="32">
        <v>40725</v>
      </c>
      <c r="P22" s="32">
        <v>40360</v>
      </c>
      <c r="Q22" s="32">
        <v>39995</v>
      </c>
      <c r="R22" s="32">
        <v>39630</v>
      </c>
      <c r="S22" s="33">
        <v>39264</v>
      </c>
    </row>
    <row r="23" spans="1:19" s="62" customFormat="1" ht="12.75">
      <c r="A23" s="65" t="s">
        <v>7</v>
      </c>
      <c r="B23" s="66"/>
      <c r="C23" s="92">
        <f>E23-'[1]Denmark'!E23</f>
        <v>0</v>
      </c>
      <c r="D23" s="88">
        <f>F23-'[1]Denmark'!F23</f>
        <v>0</v>
      </c>
      <c r="E23" s="157">
        <v>0</v>
      </c>
      <c r="F23" s="88">
        <v>0</v>
      </c>
      <c r="G23" s="88">
        <v>0</v>
      </c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67"/>
      <c r="S23" s="76"/>
    </row>
    <row r="24" spans="1:19" s="62" customFormat="1" ht="12.75">
      <c r="A24" s="65" t="s">
        <v>162</v>
      </c>
      <c r="B24" s="66"/>
      <c r="C24" s="92">
        <f>E24-'[1]Denmark'!E24</f>
        <v>0</v>
      </c>
      <c r="D24" s="88">
        <f>F24-'[1]Denmark'!F24</f>
        <v>0</v>
      </c>
      <c r="E24" s="157">
        <v>0</v>
      </c>
      <c r="F24" s="88">
        <v>0</v>
      </c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6"/>
    </row>
    <row r="25" spans="1:19" s="62" customFormat="1" ht="13.5" thickBot="1">
      <c r="A25" s="68" t="s">
        <v>6</v>
      </c>
      <c r="B25" s="69"/>
      <c r="C25" s="92">
        <f>E25-'[1]Denmark'!E25</f>
        <v>0</v>
      </c>
      <c r="D25" s="88">
        <f>F25-'[1]Denmark'!F25</f>
        <v>0</v>
      </c>
      <c r="E25" s="157">
        <v>0</v>
      </c>
      <c r="F25" s="88">
        <v>0</v>
      </c>
      <c r="G25" s="88">
        <v>0</v>
      </c>
      <c r="H25" s="88"/>
      <c r="I25" s="89"/>
      <c r="J25" s="89"/>
      <c r="K25" s="89"/>
      <c r="L25" s="89"/>
      <c r="M25" s="89"/>
      <c r="N25" s="89"/>
      <c r="O25" s="89"/>
      <c r="P25" s="89"/>
      <c r="Q25" s="89"/>
      <c r="R25" s="70"/>
      <c r="S25" s="77"/>
    </row>
    <row r="26" spans="1:19" s="62" customFormat="1" ht="13.5" thickBot="1">
      <c r="A26" s="71" t="s">
        <v>94</v>
      </c>
      <c r="B26" s="72"/>
      <c r="C26" s="109">
        <f>E26-'[1]Denmark'!E26</f>
        <v>0</v>
      </c>
      <c r="D26" s="106">
        <f>F26-'[1]Denmark'!F26</f>
        <v>0</v>
      </c>
      <c r="E26" s="159">
        <v>0</v>
      </c>
      <c r="F26" s="106">
        <f>SUM(F23:F25)</f>
        <v>0</v>
      </c>
      <c r="G26" s="106">
        <f>SUM(G23:G25)</f>
        <v>0</v>
      </c>
      <c r="H26" s="106">
        <v>0</v>
      </c>
      <c r="I26" s="106"/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0</v>
      </c>
      <c r="Q26" s="106">
        <f>SUM(Q23:Q25)</f>
        <v>0</v>
      </c>
      <c r="R26" s="73">
        <f>SUM(R23:R25)</f>
        <v>0</v>
      </c>
      <c r="S26" s="78">
        <f>SUM(S23:S25)</f>
        <v>0</v>
      </c>
    </row>
    <row r="27" spans="4:17" s="62" customFormat="1" ht="12.75"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s="62" customFormat="1" ht="12.75">
      <c r="A28" s="64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</row>
    <row r="29" spans="4:17" s="62" customFormat="1" ht="12.75"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zoomScalePageLayoutView="0" workbookViewId="0" topLeftCell="A1">
      <selection activeCell="C46" sqref="C46"/>
    </sheetView>
  </sheetViews>
  <sheetFormatPr defaultColWidth="8.8515625" defaultRowHeight="12.75"/>
  <cols>
    <col min="1" max="1" width="24.7109375" style="0" customWidth="1"/>
    <col min="2" max="2" width="10.7109375" style="0" customWidth="1"/>
    <col min="3" max="3" width="11.28125" style="0" bestFit="1" customWidth="1"/>
    <col min="4" max="4" width="11.28125" style="9" bestFit="1" customWidth="1"/>
    <col min="5" max="8" width="11.28125" style="9" customWidth="1"/>
    <col min="9" max="16" width="10.140625" style="9" bestFit="1" customWidth="1"/>
  </cols>
  <sheetData>
    <row r="1" spans="1:16" ht="13.5" thickBot="1">
      <c r="A1" s="52" t="s">
        <v>24</v>
      </c>
      <c r="B1" s="151" t="s">
        <v>168</v>
      </c>
      <c r="C1" s="156" t="s">
        <v>169</v>
      </c>
      <c r="D1" s="153" t="s">
        <v>166</v>
      </c>
      <c r="E1" s="165">
        <v>44378</v>
      </c>
      <c r="F1" s="146">
        <v>44013</v>
      </c>
      <c r="G1" s="146">
        <v>43647</v>
      </c>
      <c r="H1" s="146">
        <v>43282</v>
      </c>
      <c r="I1" s="32">
        <v>42917</v>
      </c>
      <c r="J1" s="32">
        <v>42552</v>
      </c>
      <c r="K1" s="32">
        <v>42186</v>
      </c>
      <c r="L1" s="32">
        <v>41821</v>
      </c>
      <c r="M1" s="32">
        <v>41456</v>
      </c>
      <c r="N1" s="32">
        <v>41091</v>
      </c>
      <c r="O1" s="32">
        <v>40725</v>
      </c>
      <c r="P1" s="49">
        <v>40360</v>
      </c>
    </row>
    <row r="2" spans="1:16" ht="12.75">
      <c r="A2" s="53" t="s">
        <v>122</v>
      </c>
      <c r="B2" s="57">
        <f>(E2-F2)/F2</f>
        <v>0.5317604355716878</v>
      </c>
      <c r="C2" s="94">
        <f>E2-'[1]France'!E2</f>
        <v>-163</v>
      </c>
      <c r="D2" s="83">
        <f>F2-'[1]France'!F2</f>
        <v>-398</v>
      </c>
      <c r="E2" s="163">
        <v>844</v>
      </c>
      <c r="F2" s="83">
        <v>551</v>
      </c>
      <c r="G2" s="83">
        <v>429</v>
      </c>
      <c r="H2" s="83">
        <v>34</v>
      </c>
      <c r="I2" s="137">
        <v>583</v>
      </c>
      <c r="J2" s="137">
        <v>192</v>
      </c>
      <c r="K2" s="137">
        <v>131</v>
      </c>
      <c r="L2" s="137">
        <v>1751</v>
      </c>
      <c r="M2" s="137">
        <v>21</v>
      </c>
      <c r="N2" s="137">
        <v>346</v>
      </c>
      <c r="O2" s="137">
        <v>21</v>
      </c>
      <c r="P2" s="127"/>
    </row>
    <row r="3" spans="1:16" ht="12.75">
      <c r="A3" s="53" t="s">
        <v>128</v>
      </c>
      <c r="B3" s="57">
        <f aca="true" t="shared" si="0" ref="B3:B26">(E3-F3)/F3</f>
        <v>-0.862012987012987</v>
      </c>
      <c r="C3" s="94">
        <f>E3-'[1]France'!E3</f>
        <v>-539</v>
      </c>
      <c r="D3" s="83">
        <f>F3-'[1]France'!F3</f>
        <v>-2392</v>
      </c>
      <c r="E3" s="163">
        <v>255</v>
      </c>
      <c r="F3" s="83">
        <v>1848</v>
      </c>
      <c r="G3" s="83">
        <v>1353</v>
      </c>
      <c r="H3" s="83">
        <v>60</v>
      </c>
      <c r="I3" s="137">
        <v>2009</v>
      </c>
      <c r="J3" s="137">
        <v>1321</v>
      </c>
      <c r="K3" s="137">
        <v>650</v>
      </c>
      <c r="L3" s="137">
        <v>7229</v>
      </c>
      <c r="M3" s="137">
        <v>430</v>
      </c>
      <c r="N3" s="137">
        <v>1228</v>
      </c>
      <c r="O3" s="137">
        <v>2630</v>
      </c>
      <c r="P3" s="127">
        <v>3568</v>
      </c>
    </row>
    <row r="4" spans="1:16" ht="12.75">
      <c r="A4" s="53" t="s">
        <v>4</v>
      </c>
      <c r="B4" s="57"/>
      <c r="C4" s="94">
        <f>E4-'[1]France'!E4</f>
        <v>0</v>
      </c>
      <c r="D4" s="83">
        <f>F4-'[1]France'!F4</f>
        <v>0</v>
      </c>
      <c r="E4" s="163">
        <v>0</v>
      </c>
      <c r="F4" s="83">
        <v>0</v>
      </c>
      <c r="G4" s="83">
        <v>97</v>
      </c>
      <c r="H4" s="83">
        <v>0</v>
      </c>
      <c r="I4" s="83">
        <v>133</v>
      </c>
      <c r="J4" s="83">
        <v>0</v>
      </c>
      <c r="K4" s="83">
        <v>0</v>
      </c>
      <c r="L4" s="83">
        <v>51</v>
      </c>
      <c r="M4" s="83"/>
      <c r="N4" s="83"/>
      <c r="O4" s="83"/>
      <c r="P4" s="85">
        <v>0</v>
      </c>
    </row>
    <row r="5" spans="1:16" ht="12.75">
      <c r="A5" s="53" t="s">
        <v>11</v>
      </c>
      <c r="B5" s="57">
        <f t="shared" si="0"/>
        <v>2.8619909502262444</v>
      </c>
      <c r="C5" s="94">
        <f>E5-'[1]France'!E5</f>
        <v>-277</v>
      </c>
      <c r="D5" s="83">
        <f>F5-'[1]France'!F5</f>
        <v>-2200</v>
      </c>
      <c r="E5" s="163">
        <v>1707</v>
      </c>
      <c r="F5" s="83">
        <v>442</v>
      </c>
      <c r="G5" s="83">
        <v>803</v>
      </c>
      <c r="H5" s="83">
        <v>76</v>
      </c>
      <c r="I5" s="83">
        <v>1135</v>
      </c>
      <c r="J5" s="83">
        <v>346</v>
      </c>
      <c r="K5" s="83">
        <v>662</v>
      </c>
      <c r="L5" s="83">
        <v>1769</v>
      </c>
      <c r="M5" s="83">
        <v>114</v>
      </c>
      <c r="N5" s="83">
        <v>1131</v>
      </c>
      <c r="O5" s="83">
        <v>180</v>
      </c>
      <c r="P5" s="85">
        <v>967</v>
      </c>
    </row>
    <row r="6" spans="1:16" ht="12.75">
      <c r="A6" s="53" t="s">
        <v>29</v>
      </c>
      <c r="B6" s="57"/>
      <c r="C6" s="94">
        <f>E6-'[1]France'!E6</f>
        <v>0</v>
      </c>
      <c r="D6" s="83">
        <f>F6-'[1]France'!F6</f>
        <v>0</v>
      </c>
      <c r="E6" s="163"/>
      <c r="F6" s="83"/>
      <c r="G6" s="83">
        <v>0</v>
      </c>
      <c r="H6" s="83">
        <v>0</v>
      </c>
      <c r="I6" s="83">
        <v>0</v>
      </c>
      <c r="J6" s="83">
        <v>0</v>
      </c>
      <c r="K6" s="83">
        <v>0</v>
      </c>
      <c r="L6" s="83">
        <v>0</v>
      </c>
      <c r="M6" s="83"/>
      <c r="N6" s="83">
        <v>32</v>
      </c>
      <c r="O6" s="83">
        <v>230</v>
      </c>
      <c r="P6" s="85">
        <v>53</v>
      </c>
    </row>
    <row r="7" spans="1:16" ht="12.75">
      <c r="A7" s="53" t="s">
        <v>153</v>
      </c>
      <c r="B7" s="57">
        <f t="shared" si="0"/>
        <v>-0.5137844611528822</v>
      </c>
      <c r="C7" s="94">
        <f>E7-'[1]France'!E7</f>
        <v>-347</v>
      </c>
      <c r="D7" s="83">
        <f>F7-'[1]France'!F7</f>
        <v>-599</v>
      </c>
      <c r="E7" s="163">
        <v>388</v>
      </c>
      <c r="F7" s="83">
        <v>798</v>
      </c>
      <c r="G7" s="83">
        <v>1496</v>
      </c>
      <c r="H7" s="83">
        <v>123</v>
      </c>
      <c r="I7" s="83">
        <v>590</v>
      </c>
      <c r="J7" s="83">
        <v>803</v>
      </c>
      <c r="K7" s="83">
        <v>282</v>
      </c>
      <c r="L7" s="83">
        <v>70</v>
      </c>
      <c r="M7" s="83"/>
      <c r="N7" s="83">
        <v>670</v>
      </c>
      <c r="O7" s="83">
        <v>12</v>
      </c>
      <c r="P7" s="85"/>
    </row>
    <row r="8" spans="1:16" ht="12.75">
      <c r="A8" s="53" t="s">
        <v>62</v>
      </c>
      <c r="B8" s="57">
        <f t="shared" si="0"/>
        <v>-0.5310019841269841</v>
      </c>
      <c r="C8" s="94">
        <f>E8-'[1]France'!E8</f>
        <v>-1944</v>
      </c>
      <c r="D8" s="83">
        <f>F8-'[1]France'!F8</f>
        <v>-7765</v>
      </c>
      <c r="E8" s="163">
        <v>1891</v>
      </c>
      <c r="F8" s="83">
        <v>4032</v>
      </c>
      <c r="G8" s="83">
        <v>168</v>
      </c>
      <c r="H8" s="83">
        <v>298</v>
      </c>
      <c r="I8" s="83">
        <v>1679</v>
      </c>
      <c r="J8" s="83">
        <v>247</v>
      </c>
      <c r="K8" s="83">
        <v>177</v>
      </c>
      <c r="L8" s="83">
        <v>1657</v>
      </c>
      <c r="M8" s="83"/>
      <c r="N8" s="83">
        <v>11</v>
      </c>
      <c r="O8" s="83">
        <v>330</v>
      </c>
      <c r="P8" s="85">
        <v>1155</v>
      </c>
    </row>
    <row r="9" spans="1:16" ht="12.75">
      <c r="A9" s="53" t="s">
        <v>2</v>
      </c>
      <c r="B9" s="57">
        <f t="shared" si="0"/>
        <v>-0.7326732673267327</v>
      </c>
      <c r="C9" s="94">
        <f>E9-'[1]France'!E9</f>
        <v>-25</v>
      </c>
      <c r="D9" s="83">
        <f>F9-'[1]France'!F9</f>
        <v>-61</v>
      </c>
      <c r="E9" s="163">
        <v>27</v>
      </c>
      <c r="F9" s="83">
        <v>101</v>
      </c>
      <c r="G9" s="83">
        <v>317</v>
      </c>
      <c r="H9" s="83">
        <v>0</v>
      </c>
      <c r="I9" s="83">
        <v>10</v>
      </c>
      <c r="J9" s="83">
        <v>2</v>
      </c>
      <c r="K9" s="83">
        <v>10</v>
      </c>
      <c r="L9" s="83">
        <v>49</v>
      </c>
      <c r="M9" s="83">
        <v>30</v>
      </c>
      <c r="N9" s="83"/>
      <c r="O9" s="83"/>
      <c r="P9" s="85">
        <v>0</v>
      </c>
    </row>
    <row r="10" spans="1:16" ht="12.75">
      <c r="A10" s="53" t="s">
        <v>12</v>
      </c>
      <c r="B10" s="57">
        <f t="shared" si="0"/>
        <v>-0.8907161803713528</v>
      </c>
      <c r="C10" s="94">
        <f>E10-'[1]France'!E10</f>
        <v>-119</v>
      </c>
      <c r="D10" s="83">
        <f>F10-'[1]France'!F10</f>
        <v>-1616</v>
      </c>
      <c r="E10" s="163">
        <v>206</v>
      </c>
      <c r="F10" s="83">
        <v>1885</v>
      </c>
      <c r="G10" s="83">
        <v>520</v>
      </c>
      <c r="H10" s="83">
        <v>250</v>
      </c>
      <c r="I10" s="83">
        <v>600</v>
      </c>
      <c r="J10" s="83">
        <v>701</v>
      </c>
      <c r="K10" s="83">
        <v>323</v>
      </c>
      <c r="L10" s="83">
        <v>3067</v>
      </c>
      <c r="M10" s="83">
        <v>222</v>
      </c>
      <c r="N10" s="83">
        <v>676</v>
      </c>
      <c r="O10" s="83">
        <v>678</v>
      </c>
      <c r="P10" s="85">
        <v>900</v>
      </c>
    </row>
    <row r="11" spans="1:16" ht="12.75">
      <c r="A11" s="53" t="s">
        <v>9</v>
      </c>
      <c r="B11" s="57">
        <f t="shared" si="0"/>
        <v>0.48824434190287846</v>
      </c>
      <c r="C11" s="94">
        <f>E11-'[1]France'!E11</f>
        <v>-6040</v>
      </c>
      <c r="D11" s="83">
        <f>F11-'[1]France'!F11</f>
        <v>-3849</v>
      </c>
      <c r="E11" s="163">
        <v>6773</v>
      </c>
      <c r="F11" s="83">
        <v>4551</v>
      </c>
      <c r="G11" s="83">
        <v>6287</v>
      </c>
      <c r="H11" s="83">
        <v>426</v>
      </c>
      <c r="I11" s="83">
        <v>2771</v>
      </c>
      <c r="J11" s="83">
        <v>446</v>
      </c>
      <c r="K11" s="83">
        <v>2486</v>
      </c>
      <c r="L11" s="83">
        <v>1257</v>
      </c>
      <c r="M11" s="83">
        <v>1023</v>
      </c>
      <c r="N11" s="83">
        <v>2187</v>
      </c>
      <c r="O11" s="83">
        <v>1312</v>
      </c>
      <c r="P11" s="85">
        <v>2074</v>
      </c>
    </row>
    <row r="12" spans="1:16" ht="12.75">
      <c r="A12" s="53" t="s">
        <v>3</v>
      </c>
      <c r="B12" s="57">
        <f t="shared" si="0"/>
        <v>-0.5985849490030323</v>
      </c>
      <c r="C12" s="94">
        <f>E12-'[1]France'!E12</f>
        <v>-16692</v>
      </c>
      <c r="D12" s="83">
        <f>F12-'[1]France'!F12</f>
        <v>-25866</v>
      </c>
      <c r="E12" s="163">
        <v>21843</v>
      </c>
      <c r="F12" s="83">
        <v>54415</v>
      </c>
      <c r="G12" s="83">
        <v>42721</v>
      </c>
      <c r="H12" s="83">
        <v>30792</v>
      </c>
      <c r="I12" s="83">
        <v>58345</v>
      </c>
      <c r="J12" s="83">
        <v>43448</v>
      </c>
      <c r="K12" s="83">
        <v>42083</v>
      </c>
      <c r="L12" s="83">
        <v>57898</v>
      </c>
      <c r="M12" s="83">
        <v>6527</v>
      </c>
      <c r="N12" s="83">
        <v>36438</v>
      </c>
      <c r="O12" s="83">
        <v>34031</v>
      </c>
      <c r="P12" s="85">
        <v>24811</v>
      </c>
    </row>
    <row r="13" spans="1:16" ht="12.75">
      <c r="A13" s="53" t="s">
        <v>139</v>
      </c>
      <c r="B13" s="57">
        <f t="shared" si="0"/>
        <v>-0.5815602836879432</v>
      </c>
      <c r="C13" s="94">
        <f>E13-'[1]France'!E13</f>
        <v>-282</v>
      </c>
      <c r="D13" s="83">
        <f>F13-'[1]France'!F13</f>
        <v>-589</v>
      </c>
      <c r="E13" s="163">
        <v>177</v>
      </c>
      <c r="F13" s="83">
        <v>423</v>
      </c>
      <c r="G13" s="83">
        <v>254</v>
      </c>
      <c r="H13" s="83">
        <v>12</v>
      </c>
      <c r="I13" s="83">
        <v>170</v>
      </c>
      <c r="J13" s="83">
        <v>14</v>
      </c>
      <c r="K13" s="83">
        <v>630</v>
      </c>
      <c r="L13" s="83">
        <v>1158</v>
      </c>
      <c r="M13" s="83">
        <v>423</v>
      </c>
      <c r="N13" s="83">
        <v>197</v>
      </c>
      <c r="O13" s="83">
        <v>341</v>
      </c>
      <c r="P13" s="85">
        <v>463</v>
      </c>
    </row>
    <row r="14" spans="1:16" ht="12.75">
      <c r="A14" s="53" t="s">
        <v>17</v>
      </c>
      <c r="B14" s="57">
        <f t="shared" si="0"/>
        <v>-0.17555472683199702</v>
      </c>
      <c r="C14" s="94">
        <f>E14-'[1]France'!E14</f>
        <v>-1702</v>
      </c>
      <c r="D14" s="83">
        <f>F14-'[1]France'!F14</f>
        <v>-4932</v>
      </c>
      <c r="E14" s="163">
        <v>8843</v>
      </c>
      <c r="F14" s="83">
        <v>10726</v>
      </c>
      <c r="G14" s="83">
        <v>6110</v>
      </c>
      <c r="H14" s="83">
        <v>4149</v>
      </c>
      <c r="I14" s="83">
        <v>5485</v>
      </c>
      <c r="J14" s="83">
        <v>5004</v>
      </c>
      <c r="K14" s="83">
        <v>2296</v>
      </c>
      <c r="L14" s="83">
        <v>7584</v>
      </c>
      <c r="M14" s="83">
        <v>1489</v>
      </c>
      <c r="N14" s="83">
        <v>1915</v>
      </c>
      <c r="O14" s="83">
        <v>1364</v>
      </c>
      <c r="P14" s="85">
        <v>2597</v>
      </c>
    </row>
    <row r="15" spans="1:16" ht="12.75">
      <c r="A15" s="53" t="s">
        <v>131</v>
      </c>
      <c r="B15" s="57">
        <f t="shared" si="0"/>
        <v>-0.6679841897233202</v>
      </c>
      <c r="C15" s="94">
        <f>E15-'[1]France'!E15</f>
        <v>-2</v>
      </c>
      <c r="D15" s="83">
        <f>F15-'[1]France'!F15</f>
        <v>-603</v>
      </c>
      <c r="E15" s="163">
        <v>84</v>
      </c>
      <c r="F15" s="83">
        <v>253</v>
      </c>
      <c r="G15" s="83">
        <v>296</v>
      </c>
      <c r="H15" s="83">
        <v>0</v>
      </c>
      <c r="I15" s="83">
        <v>534</v>
      </c>
      <c r="J15" s="83">
        <v>12</v>
      </c>
      <c r="K15" s="83">
        <v>126</v>
      </c>
      <c r="L15" s="83">
        <v>73</v>
      </c>
      <c r="M15" s="83"/>
      <c r="N15" s="83">
        <v>435</v>
      </c>
      <c r="O15" s="83">
        <v>2</v>
      </c>
      <c r="P15" s="85">
        <v>98</v>
      </c>
    </row>
    <row r="16" spans="1:17" ht="12.75">
      <c r="A16" s="53" t="s">
        <v>10</v>
      </c>
      <c r="B16" s="57">
        <f t="shared" si="0"/>
        <v>0.7448559670781894</v>
      </c>
      <c r="C16" s="94">
        <f>E16-'[1]France'!E16</f>
        <v>-103</v>
      </c>
      <c r="D16" s="83">
        <f>F16-'[1]France'!F16</f>
        <v>-214</v>
      </c>
      <c r="E16" s="163">
        <v>424</v>
      </c>
      <c r="F16" s="83">
        <v>243</v>
      </c>
      <c r="G16" s="83">
        <v>229</v>
      </c>
      <c r="H16" s="83">
        <v>27</v>
      </c>
      <c r="I16" s="83">
        <v>127</v>
      </c>
      <c r="J16" s="83">
        <v>171</v>
      </c>
      <c r="K16" s="83">
        <v>110</v>
      </c>
      <c r="L16" s="83">
        <v>379</v>
      </c>
      <c r="M16" s="83">
        <v>2</v>
      </c>
      <c r="N16" s="83">
        <v>479</v>
      </c>
      <c r="O16" s="83">
        <v>264</v>
      </c>
      <c r="P16" s="85">
        <v>219</v>
      </c>
      <c r="Q16" s="1"/>
    </row>
    <row r="17" spans="1:17" ht="12.75">
      <c r="A17" s="53" t="s">
        <v>130</v>
      </c>
      <c r="B17" s="57">
        <f t="shared" si="0"/>
        <v>-0.761168384879725</v>
      </c>
      <c r="C17" s="94">
        <f>E17-'[1]France'!E17</f>
        <v>-821</v>
      </c>
      <c r="D17" s="83">
        <f>F17-'[1]France'!F17</f>
        <v>-1486</v>
      </c>
      <c r="E17" s="163">
        <v>417</v>
      </c>
      <c r="F17" s="83">
        <v>1746</v>
      </c>
      <c r="G17" s="83">
        <v>329</v>
      </c>
      <c r="H17" s="83">
        <v>44</v>
      </c>
      <c r="I17" s="83">
        <v>827</v>
      </c>
      <c r="J17" s="83">
        <v>223</v>
      </c>
      <c r="K17" s="83">
        <v>605</v>
      </c>
      <c r="L17" s="83">
        <v>520</v>
      </c>
      <c r="M17" s="83"/>
      <c r="N17" s="83">
        <v>140</v>
      </c>
      <c r="O17" s="83">
        <v>158</v>
      </c>
      <c r="P17" s="85">
        <v>878</v>
      </c>
      <c r="Q17" s="1"/>
    </row>
    <row r="18" spans="1:17" ht="12.75">
      <c r="A18" s="53" t="s">
        <v>27</v>
      </c>
      <c r="B18" s="57">
        <f t="shared" si="0"/>
        <v>-0.32128940843074744</v>
      </c>
      <c r="C18" s="94">
        <f>E18-'[1]France'!E18</f>
        <v>-4201</v>
      </c>
      <c r="D18" s="83">
        <f>F18-'[1]France'!F18</f>
        <v>-3436</v>
      </c>
      <c r="E18" s="163">
        <v>1916</v>
      </c>
      <c r="F18" s="83">
        <v>2823</v>
      </c>
      <c r="G18" s="83">
        <v>2780</v>
      </c>
      <c r="H18" s="83">
        <v>865</v>
      </c>
      <c r="I18" s="83">
        <v>3162</v>
      </c>
      <c r="J18" s="83">
        <v>1550</v>
      </c>
      <c r="K18" s="83">
        <v>658</v>
      </c>
      <c r="L18" s="83">
        <v>2695</v>
      </c>
      <c r="M18" s="83">
        <v>326</v>
      </c>
      <c r="N18" s="83">
        <v>2246</v>
      </c>
      <c r="O18" s="83">
        <v>1514</v>
      </c>
      <c r="P18" s="85">
        <v>1097</v>
      </c>
      <c r="Q18" s="1"/>
    </row>
    <row r="19" spans="1:16" ht="12.75">
      <c r="A19" s="53" t="s">
        <v>129</v>
      </c>
      <c r="B19" s="57">
        <f t="shared" si="0"/>
        <v>-0.21824480369515012</v>
      </c>
      <c r="C19" s="94">
        <f>E19-'[1]France'!E19</f>
        <v>-366</v>
      </c>
      <c r="D19" s="83">
        <f>F19-'[1]France'!F19</f>
        <v>-3223</v>
      </c>
      <c r="E19" s="163">
        <v>677</v>
      </c>
      <c r="F19" s="83">
        <v>866</v>
      </c>
      <c r="G19" s="83">
        <v>660</v>
      </c>
      <c r="H19" s="83">
        <v>140</v>
      </c>
      <c r="I19" s="83">
        <v>773</v>
      </c>
      <c r="J19" s="83">
        <v>77</v>
      </c>
      <c r="K19" s="83">
        <v>154</v>
      </c>
      <c r="L19" s="83">
        <v>1554</v>
      </c>
      <c r="M19" s="83"/>
      <c r="N19" s="83">
        <v>38</v>
      </c>
      <c r="O19" s="83">
        <v>100</v>
      </c>
      <c r="P19" s="85">
        <v>761</v>
      </c>
    </row>
    <row r="20" spans="1:18" s="16" customFormat="1" ht="12.75">
      <c r="A20" s="53" t="s">
        <v>121</v>
      </c>
      <c r="B20" s="57"/>
      <c r="C20" s="94">
        <f>E20-'[1]France'!E20</f>
        <v>0</v>
      </c>
      <c r="D20" s="83">
        <f>F20-'[1]France'!F20</f>
        <v>0</v>
      </c>
      <c r="E20" s="163"/>
      <c r="F20" s="83"/>
      <c r="G20" s="83">
        <v>0</v>
      </c>
      <c r="H20" s="83">
        <v>14</v>
      </c>
      <c r="I20" s="83">
        <v>0</v>
      </c>
      <c r="J20" s="83">
        <v>0</v>
      </c>
      <c r="K20" s="83">
        <v>0</v>
      </c>
      <c r="L20" s="83">
        <v>0</v>
      </c>
      <c r="M20" s="83"/>
      <c r="N20" s="83">
        <v>0</v>
      </c>
      <c r="O20" s="83"/>
      <c r="P20" s="85">
        <v>0</v>
      </c>
      <c r="R20"/>
    </row>
    <row r="21" spans="1:16" ht="12.75">
      <c r="A21" s="53" t="s">
        <v>90</v>
      </c>
      <c r="B21" s="57">
        <f t="shared" si="0"/>
        <v>-0.3788706739526412</v>
      </c>
      <c r="C21" s="94">
        <f>E21-'[1]France'!E21</f>
        <v>-92</v>
      </c>
      <c r="D21" s="83">
        <f>F21-'[1]France'!F21</f>
        <v>-916</v>
      </c>
      <c r="E21" s="163">
        <v>341</v>
      </c>
      <c r="F21" s="83">
        <v>549</v>
      </c>
      <c r="G21" s="83">
        <v>1169</v>
      </c>
      <c r="H21" s="83">
        <v>227</v>
      </c>
      <c r="I21" s="83">
        <v>502</v>
      </c>
      <c r="J21" s="83">
        <v>295</v>
      </c>
      <c r="K21" s="83">
        <v>161</v>
      </c>
      <c r="L21" s="83">
        <v>2651</v>
      </c>
      <c r="M21" s="83">
        <v>486</v>
      </c>
      <c r="N21" s="83">
        <v>1597</v>
      </c>
      <c r="O21" s="83">
        <v>814</v>
      </c>
      <c r="P21" s="85">
        <v>1112</v>
      </c>
    </row>
    <row r="22" spans="1:16" ht="12.75">
      <c r="A22" s="53" t="s">
        <v>117</v>
      </c>
      <c r="B22" s="57">
        <f t="shared" si="0"/>
        <v>-0.9563318777292577</v>
      </c>
      <c r="C22" s="94">
        <f>E22-'[1]France'!E22</f>
        <v>-69</v>
      </c>
      <c r="D22" s="83">
        <f>F22-'[1]France'!F22</f>
        <v>-12</v>
      </c>
      <c r="E22" s="163">
        <v>10</v>
      </c>
      <c r="F22" s="83">
        <v>229</v>
      </c>
      <c r="G22" s="83">
        <v>76</v>
      </c>
      <c r="H22" s="83">
        <v>8</v>
      </c>
      <c r="I22" s="83">
        <v>18</v>
      </c>
      <c r="J22" s="83">
        <v>64</v>
      </c>
      <c r="K22" s="83">
        <v>0</v>
      </c>
      <c r="L22" s="83">
        <v>289</v>
      </c>
      <c r="M22" s="83"/>
      <c r="N22" s="83">
        <v>120</v>
      </c>
      <c r="O22" s="83">
        <v>0</v>
      </c>
      <c r="P22" s="85">
        <v>107</v>
      </c>
    </row>
    <row r="23" spans="1:16" ht="12.75">
      <c r="A23" s="53" t="s">
        <v>132</v>
      </c>
      <c r="B23" s="57">
        <f t="shared" si="0"/>
        <v>2.146473779385172</v>
      </c>
      <c r="C23" s="94">
        <f>E23-'[1]France'!E23</f>
        <v>-2251</v>
      </c>
      <c r="D23" s="83">
        <f>F23-'[1]France'!F23</f>
        <v>-4210</v>
      </c>
      <c r="E23" s="163">
        <v>1740</v>
      </c>
      <c r="F23" s="83">
        <v>553</v>
      </c>
      <c r="G23" s="83">
        <v>2547</v>
      </c>
      <c r="H23" s="83">
        <v>184</v>
      </c>
      <c r="I23" s="83">
        <v>1060</v>
      </c>
      <c r="J23" s="83">
        <v>653</v>
      </c>
      <c r="K23" s="83">
        <v>806</v>
      </c>
      <c r="L23" s="83">
        <v>985</v>
      </c>
      <c r="M23" s="83"/>
      <c r="N23" s="83">
        <v>473</v>
      </c>
      <c r="O23" s="83">
        <v>184</v>
      </c>
      <c r="P23" s="85">
        <v>373</v>
      </c>
    </row>
    <row r="24" spans="1:16" ht="12.75">
      <c r="A24" s="53" t="s">
        <v>127</v>
      </c>
      <c r="B24" s="57"/>
      <c r="C24" s="94">
        <f>E24-'[1]France'!E24</f>
        <v>0</v>
      </c>
      <c r="D24" s="83">
        <f>F24-'[1]France'!F24</f>
        <v>-247</v>
      </c>
      <c r="E24" s="163">
        <v>0</v>
      </c>
      <c r="F24" s="83">
        <v>0</v>
      </c>
      <c r="G24" s="83">
        <v>31</v>
      </c>
      <c r="H24" s="83">
        <v>0</v>
      </c>
      <c r="I24" s="83">
        <v>197</v>
      </c>
      <c r="J24" s="83">
        <v>0</v>
      </c>
      <c r="K24" s="83">
        <v>0</v>
      </c>
      <c r="L24" s="83">
        <v>29</v>
      </c>
      <c r="M24" s="83"/>
      <c r="N24" s="83"/>
      <c r="O24" s="83">
        <v>126</v>
      </c>
      <c r="P24" s="85">
        <v>44</v>
      </c>
    </row>
    <row r="25" spans="1:16" ht="13.5" thickBot="1">
      <c r="A25" s="54" t="s">
        <v>6</v>
      </c>
      <c r="B25" s="58">
        <f t="shared" si="0"/>
        <v>7.05</v>
      </c>
      <c r="C25" s="95">
        <f>E25-'[1]France'!E25</f>
        <v>-384</v>
      </c>
      <c r="D25" s="84">
        <f>F25-'[1]France'!F25</f>
        <v>-1206</v>
      </c>
      <c r="E25" s="155">
        <v>2737</v>
      </c>
      <c r="F25" s="84">
        <v>340</v>
      </c>
      <c r="G25" s="84">
        <v>562</v>
      </c>
      <c r="H25" s="84">
        <v>65</v>
      </c>
      <c r="I25" s="84">
        <v>119</v>
      </c>
      <c r="J25" s="84">
        <v>38</v>
      </c>
      <c r="K25" s="84">
        <v>70</v>
      </c>
      <c r="L25" s="84">
        <v>1273</v>
      </c>
      <c r="M25" s="84">
        <v>955</v>
      </c>
      <c r="N25" s="84">
        <v>105</v>
      </c>
      <c r="O25" s="84">
        <v>243</v>
      </c>
      <c r="P25" s="86">
        <v>718</v>
      </c>
    </row>
    <row r="26" spans="1:16" ht="13.5" thickBot="1">
      <c r="A26" s="52" t="s">
        <v>94</v>
      </c>
      <c r="B26" s="99">
        <f t="shared" si="0"/>
        <v>-0.4128688168104928</v>
      </c>
      <c r="C26" s="112">
        <f>E26-'[1]France'!E26</f>
        <v>-36419</v>
      </c>
      <c r="D26" s="113">
        <f>F26-'[1]France'!F26</f>
        <v>-65820</v>
      </c>
      <c r="E26" s="161">
        <f aca="true" t="shared" si="1" ref="E26:J26">SUM(E2:E25)</f>
        <v>51300</v>
      </c>
      <c r="F26" s="113">
        <f t="shared" si="1"/>
        <v>87374</v>
      </c>
      <c r="G26" s="113">
        <f t="shared" si="1"/>
        <v>69234</v>
      </c>
      <c r="H26" s="113">
        <f t="shared" si="1"/>
        <v>37794</v>
      </c>
      <c r="I26" s="114">
        <f t="shared" si="1"/>
        <v>80829</v>
      </c>
      <c r="J26" s="114">
        <f t="shared" si="1"/>
        <v>55607</v>
      </c>
      <c r="K26" s="114">
        <f aca="true" t="shared" si="2" ref="K26:P26">SUM(K2:K25)</f>
        <v>52420</v>
      </c>
      <c r="L26" s="114">
        <f t="shared" si="2"/>
        <v>93988</v>
      </c>
      <c r="M26" s="114">
        <f t="shared" si="2"/>
        <v>12048</v>
      </c>
      <c r="N26" s="114">
        <f t="shared" si="2"/>
        <v>50464</v>
      </c>
      <c r="O26" s="114">
        <f t="shared" si="2"/>
        <v>44534</v>
      </c>
      <c r="P26" s="119">
        <f t="shared" si="2"/>
        <v>41995</v>
      </c>
    </row>
    <row r="27" spans="9:15" ht="12.75">
      <c r="I27" s="8"/>
      <c r="J27" s="12"/>
      <c r="K27" s="12"/>
      <c r="L27" s="12"/>
      <c r="M27" s="12"/>
      <c r="N27" s="12"/>
      <c r="O27" s="12"/>
    </row>
    <row r="28" spans="1:16" s="62" customFormat="1" ht="13.5" thickBot="1">
      <c r="A28" s="98"/>
      <c r="D28" s="116"/>
      <c r="E28" s="116"/>
      <c r="F28" s="116"/>
      <c r="G28" s="116"/>
      <c r="H28" s="116"/>
      <c r="I28" s="116"/>
      <c r="J28" s="138"/>
      <c r="K28" s="138"/>
      <c r="L28" s="138"/>
      <c r="M28" s="138"/>
      <c r="N28" s="138"/>
      <c r="O28" s="138"/>
      <c r="P28" s="116"/>
    </row>
    <row r="29" spans="1:16" s="62" customFormat="1" ht="13.5" thickBot="1">
      <c r="A29" s="52" t="s">
        <v>25</v>
      </c>
      <c r="B29" s="151" t="s">
        <v>168</v>
      </c>
      <c r="C29" s="156" t="s">
        <v>169</v>
      </c>
      <c r="D29" s="153" t="s">
        <v>166</v>
      </c>
      <c r="E29" s="165">
        <v>44378</v>
      </c>
      <c r="F29" s="146">
        <v>44013</v>
      </c>
      <c r="G29" s="146">
        <v>43647</v>
      </c>
      <c r="H29" s="146">
        <v>43282</v>
      </c>
      <c r="I29" s="32">
        <v>42917</v>
      </c>
      <c r="J29" s="32">
        <v>42552</v>
      </c>
      <c r="K29" s="32">
        <v>42186</v>
      </c>
      <c r="L29" s="32">
        <v>41821</v>
      </c>
      <c r="M29" s="32">
        <v>41456</v>
      </c>
      <c r="N29" s="32">
        <v>41091</v>
      </c>
      <c r="O29" s="32">
        <v>40725</v>
      </c>
      <c r="P29" s="49">
        <v>40360</v>
      </c>
    </row>
    <row r="30" spans="1:16" ht="12.75">
      <c r="A30" s="65" t="s">
        <v>140</v>
      </c>
      <c r="B30" s="57">
        <f aca="true" t="shared" si="3" ref="B30:B38">(E30-F30)/F30</f>
        <v>-0.11764705882352941</v>
      </c>
      <c r="C30" s="94">
        <f>E30-'[1]France'!E30</f>
        <v>-25</v>
      </c>
      <c r="D30" s="83">
        <f>F30-'[1]France'!F30</f>
        <v>-46</v>
      </c>
      <c r="E30" s="163">
        <v>30</v>
      </c>
      <c r="F30" s="83">
        <v>34</v>
      </c>
      <c r="G30" s="83">
        <v>27</v>
      </c>
      <c r="H30" s="83">
        <v>108</v>
      </c>
      <c r="I30" s="137">
        <v>85</v>
      </c>
      <c r="J30" s="137">
        <v>28</v>
      </c>
      <c r="K30" s="137">
        <v>71</v>
      </c>
      <c r="L30" s="137">
        <v>685</v>
      </c>
      <c r="M30" s="137">
        <v>0</v>
      </c>
      <c r="N30" s="137">
        <v>0</v>
      </c>
      <c r="O30" s="137"/>
      <c r="P30" s="127"/>
    </row>
    <row r="31" spans="1:16" ht="12.75">
      <c r="A31" s="65" t="s">
        <v>141</v>
      </c>
      <c r="B31" s="57"/>
      <c r="C31" s="94">
        <f>E31-'[1]France'!E31</f>
        <v>0</v>
      </c>
      <c r="D31" s="83">
        <f>F31-'[1]France'!F31</f>
        <v>0</v>
      </c>
      <c r="E31" s="163"/>
      <c r="F31" s="83"/>
      <c r="G31" s="83"/>
      <c r="H31" s="83"/>
      <c r="I31" s="137"/>
      <c r="J31" s="137"/>
      <c r="K31" s="137"/>
      <c r="L31" s="137"/>
      <c r="M31" s="137"/>
      <c r="N31" s="137"/>
      <c r="O31" s="137"/>
      <c r="P31" s="127"/>
    </row>
    <row r="32" spans="1:16" ht="12.75">
      <c r="A32" s="65" t="s">
        <v>7</v>
      </c>
      <c r="B32" s="57">
        <f t="shared" si="3"/>
        <v>0.038461538461538464</v>
      </c>
      <c r="C32" s="94">
        <f>E32-'[1]France'!E32</f>
        <v>-78</v>
      </c>
      <c r="D32" s="83">
        <f>F32-'[1]France'!F32</f>
        <v>-171</v>
      </c>
      <c r="E32" s="163">
        <v>27</v>
      </c>
      <c r="F32" s="83">
        <v>26</v>
      </c>
      <c r="G32" s="83">
        <v>37</v>
      </c>
      <c r="H32" s="83">
        <v>161</v>
      </c>
      <c r="I32" s="83"/>
      <c r="J32" s="83">
        <v>3</v>
      </c>
      <c r="K32" s="83">
        <v>0</v>
      </c>
      <c r="L32" s="83">
        <v>39</v>
      </c>
      <c r="M32" s="83">
        <v>0</v>
      </c>
      <c r="N32" s="83">
        <v>42</v>
      </c>
      <c r="O32" s="83"/>
      <c r="P32" s="85"/>
    </row>
    <row r="33" spans="1:16" ht="12.75">
      <c r="A33" s="65" t="s">
        <v>95</v>
      </c>
      <c r="B33" s="57">
        <f t="shared" si="3"/>
        <v>1.5</v>
      </c>
      <c r="C33" s="94">
        <f>E33-'[1]France'!E33</f>
        <v>1</v>
      </c>
      <c r="D33" s="83">
        <f>F33-'[1]France'!F33</f>
        <v>-2</v>
      </c>
      <c r="E33" s="163">
        <v>5</v>
      </c>
      <c r="F33" s="83">
        <v>2</v>
      </c>
      <c r="G33" s="83">
        <v>0</v>
      </c>
      <c r="H33" s="83">
        <v>67</v>
      </c>
      <c r="I33" s="83"/>
      <c r="J33" s="83">
        <v>3</v>
      </c>
      <c r="K33" s="83">
        <v>3</v>
      </c>
      <c r="L33" s="83">
        <v>3</v>
      </c>
      <c r="M33" s="83">
        <v>0</v>
      </c>
      <c r="N33" s="83">
        <v>0</v>
      </c>
      <c r="O33" s="83"/>
      <c r="P33" s="85"/>
    </row>
    <row r="34" spans="1:16" ht="12.75">
      <c r="A34" s="65" t="s">
        <v>142</v>
      </c>
      <c r="B34" s="57"/>
      <c r="C34" s="94">
        <f>E34-'[1]France'!E34</f>
        <v>0</v>
      </c>
      <c r="D34" s="83">
        <f>F34-'[1]France'!F34</f>
        <v>0</v>
      </c>
      <c r="E34" s="16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5"/>
    </row>
    <row r="35" spans="1:16" ht="12.75">
      <c r="A35" s="65" t="s">
        <v>143</v>
      </c>
      <c r="B35" s="57"/>
      <c r="C35" s="94">
        <f>E35-'[1]France'!E35</f>
        <v>0</v>
      </c>
      <c r="D35" s="83">
        <f>F35-'[1]France'!F35</f>
        <v>0</v>
      </c>
      <c r="E35" s="16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5"/>
    </row>
    <row r="36" spans="1:16" ht="12.75">
      <c r="A36" s="65" t="s">
        <v>144</v>
      </c>
      <c r="B36" s="57"/>
      <c r="C36" s="94">
        <f>E36-'[1]France'!E36</f>
        <v>0</v>
      </c>
      <c r="D36" s="83">
        <f>F36-'[1]France'!F36</f>
        <v>0</v>
      </c>
      <c r="E36" s="16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5"/>
    </row>
    <row r="37" spans="1:16" ht="13.5" thickBot="1">
      <c r="A37" s="68" t="s">
        <v>6</v>
      </c>
      <c r="B37" s="58">
        <f t="shared" si="3"/>
        <v>1.3076923076923077</v>
      </c>
      <c r="C37" s="95">
        <f>E37-'[1]France'!E37</f>
        <v>0</v>
      </c>
      <c r="D37" s="84">
        <f>F37-'[1]France'!F37</f>
        <v>-14</v>
      </c>
      <c r="E37" s="155">
        <v>30</v>
      </c>
      <c r="F37" s="84">
        <v>13</v>
      </c>
      <c r="G37" s="84">
        <v>2</v>
      </c>
      <c r="H37" s="84"/>
      <c r="I37" s="84"/>
      <c r="J37" s="83">
        <v>1</v>
      </c>
      <c r="K37" s="83">
        <v>0</v>
      </c>
      <c r="L37" s="83">
        <v>7</v>
      </c>
      <c r="M37" s="83">
        <v>0</v>
      </c>
      <c r="N37" s="83">
        <v>0</v>
      </c>
      <c r="O37" s="83"/>
      <c r="P37" s="85"/>
    </row>
    <row r="38" spans="1:16" ht="13.5" thickBot="1">
      <c r="A38" s="52" t="s">
        <v>94</v>
      </c>
      <c r="B38" s="99">
        <f t="shared" si="3"/>
        <v>0.22666666666666666</v>
      </c>
      <c r="C38" s="112">
        <f>E38-'[1]France'!E38</f>
        <v>-102</v>
      </c>
      <c r="D38" s="113">
        <f>F38-'[1]France'!F38</f>
        <v>-233</v>
      </c>
      <c r="E38" s="161">
        <f>SUM(E30:E37)</f>
        <v>92</v>
      </c>
      <c r="F38" s="113">
        <f>SUM(F30:F37)</f>
        <v>75</v>
      </c>
      <c r="G38" s="113">
        <f>SUM(G30:G37)</f>
        <v>66</v>
      </c>
      <c r="H38" s="113">
        <f aca="true" t="shared" si="4" ref="H38:N38">SUM(H30:H37)</f>
        <v>336</v>
      </c>
      <c r="I38" s="41">
        <f t="shared" si="4"/>
        <v>85</v>
      </c>
      <c r="J38" s="114">
        <f t="shared" si="4"/>
        <v>35</v>
      </c>
      <c r="K38" s="114">
        <f t="shared" si="4"/>
        <v>74</v>
      </c>
      <c r="L38" s="114">
        <f t="shared" si="4"/>
        <v>734</v>
      </c>
      <c r="M38" s="114">
        <f t="shared" si="4"/>
        <v>0</v>
      </c>
      <c r="N38" s="114">
        <f t="shared" si="4"/>
        <v>42</v>
      </c>
      <c r="O38" s="114">
        <v>87</v>
      </c>
      <c r="P38" s="119">
        <f>SUM(P30:P37)</f>
        <v>0</v>
      </c>
    </row>
  </sheetData>
  <sheetProtection/>
  <printOptions/>
  <pageMargins left="0.75" right="0.75" top="1" bottom="1" header="0.5" footer="0.5"/>
  <pageSetup fitToHeight="3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Freshfell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frederic</dc:creator>
  <cp:keywords/>
  <dc:description/>
  <cp:lastModifiedBy>Microsoft Office User</cp:lastModifiedBy>
  <cp:lastPrinted>2010-03-23T13:31:44Z</cp:lastPrinted>
  <dcterms:created xsi:type="dcterms:W3CDTF">2006-12-13T13:34:27Z</dcterms:created>
  <dcterms:modified xsi:type="dcterms:W3CDTF">2021-07-30T17:26:37Z</dcterms:modified>
  <cp:category/>
  <cp:version/>
  <cp:contentType/>
  <cp:contentStatus/>
</cp:coreProperties>
</file>